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-radost\Voditelj racunovodstva\FINANCIJSKI PLANOVI\FP-2023\Financijski plan 2023-usvojen na UV 21.12.2022\"/>
    </mc:Choice>
  </mc:AlternateContent>
  <xr:revisionPtr revIDLastSave="0" documentId="14_{5C22B27C-A299-4AE6-92A2-CC8785C4A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-2.raz.za UV" sheetId="7" r:id="rId5"/>
    <sheet name="POSEBNI DIO-5.razina" sheetId="8" state="hidden" r:id="rId6"/>
    <sheet name="List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  <c r="G33" i="7"/>
  <c r="B11" i="5"/>
  <c r="D12" i="5"/>
  <c r="D11" i="5" s="1"/>
  <c r="E12" i="5"/>
  <c r="E11" i="5" s="1"/>
  <c r="F12" i="5"/>
  <c r="F11" i="5" s="1"/>
  <c r="C12" i="5"/>
  <c r="C11" i="5" s="1"/>
  <c r="I10" i="3"/>
  <c r="G17" i="3"/>
  <c r="I133" i="8"/>
  <c r="I132" i="8"/>
  <c r="I129" i="8"/>
  <c r="I128" i="8" s="1"/>
  <c r="I127" i="8" s="1"/>
  <c r="I118" i="8"/>
  <c r="I117" i="8"/>
  <c r="I116" i="8" s="1"/>
  <c r="I112" i="8"/>
  <c r="I111" i="8" s="1"/>
  <c r="I110" i="8" s="1"/>
  <c r="I108" i="8"/>
  <c r="I107" i="8"/>
  <c r="I102" i="8"/>
  <c r="I45" i="8"/>
  <c r="I34" i="8" s="1"/>
  <c r="I39" i="8"/>
  <c r="I35" i="8"/>
  <c r="I22" i="8"/>
  <c r="I21" i="8"/>
  <c r="I20" i="8" s="1"/>
  <c r="I16" i="8"/>
  <c r="I10" i="8"/>
  <c r="I9" i="8"/>
  <c r="I8" i="8" s="1"/>
  <c r="H133" i="8"/>
  <c r="H132" i="8" s="1"/>
  <c r="H129" i="8"/>
  <c r="H128" i="8"/>
  <c r="H127" i="8" s="1"/>
  <c r="H118" i="8"/>
  <c r="H117" i="8" s="1"/>
  <c r="H116" i="8" s="1"/>
  <c r="H112" i="8"/>
  <c r="H111" i="8" s="1"/>
  <c r="H110" i="8" s="1"/>
  <c r="H108" i="8"/>
  <c r="H107" i="8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I33" i="7"/>
  <c r="I17" i="7"/>
  <c r="I9" i="7"/>
  <c r="I8" i="7" s="1"/>
  <c r="H33" i="7"/>
  <c r="H17" i="7"/>
  <c r="H9" i="7"/>
  <c r="H8" i="7" s="1"/>
  <c r="F17" i="7"/>
  <c r="F15" i="7" s="1"/>
  <c r="F9" i="7"/>
  <c r="F8" i="7" s="1"/>
  <c r="F33" i="7"/>
  <c r="E38" i="7"/>
  <c r="E37" i="7"/>
  <c r="E35" i="7"/>
  <c r="E34" i="7"/>
  <c r="E27" i="7"/>
  <c r="E26" i="7" s="1"/>
  <c r="E17" i="7"/>
  <c r="E15" i="7"/>
  <c r="G6" i="7"/>
  <c r="E9" i="7"/>
  <c r="E8" i="7" s="1"/>
  <c r="F7" i="7" l="1"/>
  <c r="E34" i="8"/>
  <c r="E26" i="8" s="1"/>
  <c r="F9" i="8"/>
  <c r="F8" i="8" s="1"/>
  <c r="E9" i="8"/>
  <c r="E8" i="8" s="1"/>
  <c r="E33" i="7"/>
  <c r="I15" i="7"/>
  <c r="I7" i="7" s="1"/>
  <c r="I6" i="7" s="1"/>
  <c r="E126" i="8"/>
  <c r="H9" i="8"/>
  <c r="H8" i="8" s="1"/>
  <c r="H15" i="7"/>
  <c r="I126" i="8"/>
  <c r="I26" i="8"/>
  <c r="I7" i="8"/>
  <c r="H126" i="8"/>
  <c r="H34" i="8"/>
  <c r="H26" i="8" s="1"/>
  <c r="F7" i="8"/>
  <c r="F6" i="8" s="1"/>
  <c r="E7" i="8"/>
  <c r="E6" i="8" s="1"/>
  <c r="H7" i="7"/>
  <c r="H6" i="7" s="1"/>
  <c r="F6" i="7"/>
  <c r="E7" i="7"/>
  <c r="H58" i="1"/>
  <c r="G58" i="1"/>
  <c r="J56" i="1"/>
  <c r="I56" i="1"/>
  <c r="H56" i="1"/>
  <c r="H7" i="8" l="1"/>
  <c r="E6" i="7"/>
  <c r="I6" i="8"/>
  <c r="H6" i="8"/>
  <c r="E43" i="3"/>
  <c r="I44" i="3" l="1"/>
  <c r="H44" i="3"/>
  <c r="G81" i="3"/>
  <c r="E81" i="3"/>
  <c r="F43" i="3"/>
  <c r="I75" i="3"/>
  <c r="H75" i="3"/>
  <c r="E51" i="3"/>
  <c r="F46" i="3"/>
  <c r="F50" i="3" s="1"/>
  <c r="I25" i="3"/>
  <c r="G10" i="3"/>
  <c r="G25" i="3" s="1"/>
  <c r="F10" i="3"/>
  <c r="F25" i="3" s="1"/>
  <c r="F83" i="3" s="1"/>
  <c r="E10" i="3"/>
  <c r="E22" i="3"/>
  <c r="H10" i="3"/>
  <c r="H25" i="3" s="1"/>
  <c r="J12" i="1"/>
  <c r="I12" i="1"/>
  <c r="H12" i="1"/>
  <c r="G14" i="1"/>
  <c r="H47" i="3" l="1"/>
  <c r="H43" i="3" s="1"/>
  <c r="H81" i="3" s="1"/>
  <c r="I47" i="3"/>
  <c r="I43" i="3" s="1"/>
  <c r="I81" i="3" s="1"/>
  <c r="H82" i="3" l="1"/>
  <c r="I82" i="3"/>
  <c r="G83" i="3" l="1"/>
  <c r="E25" i="3" l="1"/>
</calcChain>
</file>

<file path=xl/sharedStrings.xml><?xml version="1.0" encoding="utf-8"?>
<sst xmlns="http://schemas.openxmlformats.org/spreadsheetml/2006/main" count="415" uniqueCount="191">
  <si>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</si>
  <si>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</si>
  <si>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</si>
  <si>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</si>
  <si>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</si>
  <si>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</si>
  <si>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</si>
  <si>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</si>
  <si>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</si>
  <si>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</si>
  <si>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</si>
  <si>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</si>
  <si>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</si>
  <si>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</si>
  <si>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</si>
  <si>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</si>
  <si>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</si>
  <si>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</si>
  <si>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</si>
  <si>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</si>
  <si>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</si>
  <si>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</si>
  <si>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</si>
  <si>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</si>
  <si>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</si>
  <si>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</si>
  <si>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</si>
  <si>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</si>
  <si>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</si>
  <si>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</si>
  <si>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</si>
  <si>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</si>
  <si>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</si>
  <si>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</si>
  <si>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</si>
  <si>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</si>
  <si>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</si>
  <si>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</si>
  <si>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</si>
  <si>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</si>
  <si>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</si>
  <si>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</si>
  <si>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</si>
  <si>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</si>
  <si>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</si>
  <si>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</si>
  <si>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</si>
  <si>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</si>
  <si>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</si>
  <si>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</si>
  <si>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</si>
  <si>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</si>
  <si>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</si>
  <si>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</si>
  <si>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</si>
  <si>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</si>
  <si>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</si>
  <si>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</si>
  <si>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</si>
  <si>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</si>
  <si>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</si>
  <si>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od subjekata unutar općeg proračuna-Ministarstvo</t>
  </si>
  <si>
    <t>Prihodi od imovine</t>
  </si>
  <si>
    <t>Prihodi za posebne namjene</t>
  </si>
  <si>
    <t>Prihodi od upravnih i administrativnih pristojbi, pristojbi po posebnim propisima i naknada</t>
  </si>
  <si>
    <t>Prihodi od prodaje proizvodate pruženih usluga i prihodi od donacija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</si>
  <si>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</si>
  <si>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</si>
  <si>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</si>
  <si>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</si>
  <si>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</si>
  <si>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</si>
  <si>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</si>
  <si>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</si>
  <si>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</si>
  <si>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</si>
  <si>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</si>
  <si>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</si>
  <si>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</si>
  <si>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</si>
  <si>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</si>
  <si>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</si>
  <si>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</si>
  <si>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</si>
  <si>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</si>
  <si>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</si>
  <si>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</si>
  <si>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</si>
  <si>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</si>
  <si>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</si>
  <si>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</si>
  <si>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</si>
  <si>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Rashodi finacirani prenesenim viškom prihoda iz prethodnih godina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</si>
  <si>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</si>
  <si>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</si>
  <si>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</si>
  <si>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</si>
  <si>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</si>
  <si>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</si>
  <si>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</si>
  <si>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</si>
  <si>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</si>
  <si>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</si>
  <si>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</si>
  <si>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</si>
  <si>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</si>
  <si>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</si>
  <si>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</si>
  <si>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</si>
  <si>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</si>
  <si>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</si>
  <si>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</si>
  <si>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</si>
  <si>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</si>
  <si>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</si>
  <si>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</si>
  <si>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</si>
  <si>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</si>
  <si>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</si>
  <si>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</si>
  <si>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</si>
  <si>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</si>
  <si>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</si>
  <si>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</si>
  <si>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</si>
  <si>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</si>
  <si>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</si>
  <si>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</si>
  <si>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</si>
  <si>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</si>
  <si>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</si>
  <si>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</si>
  <si>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</si>
  <si>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</si>
  <si>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</si>
  <si>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</si>
  <si>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</si>
  <si>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</si>
  <si>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</si>
  <si>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</si>
  <si>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</si>
  <si>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</si>
  <si>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</si>
  <si>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</si>
  <si>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</si>
  <si>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</si>
  <si>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</si>
  <si>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</si>
  <si>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</si>
  <si>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</si>
  <si>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</si>
  <si>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</si>
  <si>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</si>
  <si>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</si>
  <si>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</si>
  <si>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</si>
  <si>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</si>
  <si>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</si>
  <si>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</si>
  <si>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</si>
  <si>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</si>
  <si>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</si>
  <si>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</si>
  <si>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</si>
  <si>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</si>
  <si>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</si>
  <si>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</si>
  <si>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</si>
  <si>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</si>
  <si>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</si>
  <si>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</si>
  <si>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</si>
  <si>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</si>
  <si>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</si>
  <si>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</si>
  <si>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</si>
  <si>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</si>
  <si>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</si>
  <si>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</si>
  <si>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</si>
  <si>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</si>
  <si>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</si>
  <si>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</si>
  <si>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>KN*</t>
  </si>
  <si>
    <t xml:space="preserve">2023.g.     2.268.896 EUR : 12 mj : 620 djece=304,96 EUR EKONOMSKA CIJENA PO DJETETU </t>
  </si>
  <si>
    <t>FINANCIJSKI PLAN DJEČJEG VRTIĆA RADOST
ZA 2023. I PROJEKCIJA ZA 2024. I 2025. GODINU</t>
  </si>
  <si>
    <t xml:space="preserve"> FINANCIJSKI PLAN DJEČJEG VRTIĆA RADOST
ZA 2023. I PROJEKCIJA ZA 2024. I 2025. GODINU</t>
  </si>
  <si>
    <t xml:space="preserve">2023.g.     2.268.897 EUR : 12 mj : 620 djece=304,96 EUR EKONOMSKA CIJENA PO DJETETU </t>
  </si>
  <si>
    <t>Jastrebarsko, 21.12.2022.</t>
  </si>
  <si>
    <t>400-01/22-01/02</t>
  </si>
  <si>
    <t>URBROJ: 238-12-66-04-22-05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</si>
</sst>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3" fontId="21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9" fillId="2" borderId="3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9" fillId="2" borderId="3" xfId="1" applyNumberFormat="1" applyFont="1" applyFill="1" applyBorder="1" applyAlignment="1" applyProtection="1">
      <alignment shrinkToFi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right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6" fillId="0" borderId="0" xfId="0" applyFont="1" applyAlignment="1">
      <alignment horizontal="left"/>
    </xf>
    <xf numFmtId="0" fontId="27" fillId="0" borderId="0" xfId="0" applyFont="1"/>
    <xf numFmtId="164" fontId="27" fillId="0" borderId="0" xfId="0" applyNumberFormat="1" applyFont="1" applyAlignment="1">
      <alignment wrapText="1"/>
    </xf>
    <xf numFmtId="164" fontId="26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horizontal="left" wrapText="1"/>
    </xf>
    <xf numFmtId="4" fontId="0" fillId="0" borderId="0" xfId="0" applyNumberFormat="1"/>
    <xf numFmtId="3" fontId="20" fillId="2" borderId="4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1" fontId="0" fillId="0" borderId="0" xfId="0" applyNumberFormat="1"/>
    <xf numFmtId="3" fontId="22" fillId="0" borderId="0" xfId="0" applyNumberFormat="1" applyFont="1"/>
    <xf numFmtId="3" fontId="11" fillId="2" borderId="3" xfId="0" applyNumberFormat="1" applyFont="1" applyFill="1" applyBorder="1" applyAlignment="1">
      <alignment horizontal="right"/>
    </xf>
    <xf numFmtId="0" fontId="29" fillId="0" borderId="0" xfId="0" applyFont="1"/>
    <xf numFmtId="3" fontId="10" fillId="2" borderId="3" xfId="0" applyNumberFormat="1" applyFont="1" applyFill="1" applyBorder="1" applyAlignment="1">
      <alignment horizontal="right"/>
    </xf>
    <xf numFmtId="3" fontId="29" fillId="0" borderId="0" xfId="0" applyNumberFormat="1" applyFont="1"/>
    <xf numFmtId="3" fontId="18" fillId="2" borderId="3" xfId="0" applyNumberFormat="1" applyFont="1" applyFill="1" applyBorder="1" applyAlignment="1">
      <alignment horizontal="right" wrapText="1"/>
    </xf>
    <xf numFmtId="3" fontId="26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26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26" fillId="0" borderId="0" xfId="0" applyNumberFormat="1" applyFont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workbookViewId="0">
      <selection activeCell="D78" sqref="D78"/>
    </sheetView>
  </sheetViews>
  <sheetFormatPr defaultRowHeight="15" x14ac:dyDescent="0.25"/>
  <cols>
    <col min="3" max="3" width="11.42578125" bestFit="1" customWidth="1"/>
    <col min="5" max="10" width="25.28515625" customWidth="1"/>
  </cols>
  <sheetData>
    <row r="1" spans="1:14" ht="42" customHeight="1" x14ac:dyDescent="0.25">
      <c r="A1" s="135" t="s">
        <v>186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35" t="s">
        <v>34</v>
      </c>
      <c r="B3" s="135"/>
      <c r="C3" s="135"/>
      <c r="D3" s="135"/>
      <c r="E3" s="135"/>
      <c r="F3" s="135"/>
      <c r="G3" s="135"/>
      <c r="H3" s="135"/>
      <c r="I3" s="144"/>
      <c r="J3" s="144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35" t="s">
        <v>42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4" ht="36.75" customHeight="1" x14ac:dyDescent="0.25">
      <c r="A6" s="102" t="s">
        <v>181</v>
      </c>
      <c r="B6" s="103"/>
      <c r="C6" s="104">
        <v>7.5345000000000004</v>
      </c>
      <c r="D6" s="1"/>
      <c r="E6" s="6"/>
      <c r="F6" s="7"/>
      <c r="G6" s="7"/>
      <c r="H6" s="7"/>
      <c r="I6" s="7"/>
      <c r="J6" s="109" t="s">
        <v>182</v>
      </c>
    </row>
    <row r="7" spans="1:14" ht="25.5" x14ac:dyDescent="0.25">
      <c r="A7" s="31"/>
      <c r="B7" s="32"/>
      <c r="C7" s="32"/>
      <c r="D7" s="33"/>
      <c r="E7" s="34"/>
      <c r="F7" s="3" t="s">
        <v>44</v>
      </c>
      <c r="G7" s="3" t="s">
        <v>45</v>
      </c>
      <c r="H7" s="3" t="s">
        <v>49</v>
      </c>
      <c r="I7" s="3" t="s">
        <v>50</v>
      </c>
      <c r="J7" s="3" t="s">
        <v>51</v>
      </c>
    </row>
    <row r="8" spans="1:14" x14ac:dyDescent="0.25">
      <c r="A8" s="146" t="s">
        <v>0</v>
      </c>
      <c r="B8" s="141"/>
      <c r="C8" s="141"/>
      <c r="D8" s="141"/>
      <c r="E8" s="147"/>
      <c r="F8" s="35">
        <v>2065747.6939412036</v>
      </c>
      <c r="G8" s="35">
        <v>2106841.8607737739</v>
      </c>
      <c r="H8" s="35">
        <v>2255625</v>
      </c>
      <c r="I8" s="35">
        <v>2296637</v>
      </c>
      <c r="J8" s="35">
        <v>2302743</v>
      </c>
    </row>
    <row r="9" spans="1:14" x14ac:dyDescent="0.25">
      <c r="A9" s="137" t="s">
        <v>1</v>
      </c>
      <c r="B9" s="134"/>
      <c r="C9" s="134"/>
      <c r="D9" s="134"/>
      <c r="E9" s="142"/>
      <c r="F9" s="36">
        <v>2065747.7045590284</v>
      </c>
      <c r="G9" s="36">
        <v>2102860.1765213353</v>
      </c>
      <c r="H9" s="36">
        <v>2255625</v>
      </c>
      <c r="I9" s="36">
        <v>2296637</v>
      </c>
      <c r="J9" s="36">
        <v>2302743</v>
      </c>
    </row>
    <row r="10" spans="1:14" x14ac:dyDescent="0.25">
      <c r="A10" s="143" t="s">
        <v>2</v>
      </c>
      <c r="B10" s="142"/>
      <c r="C10" s="142"/>
      <c r="D10" s="142"/>
      <c r="E10" s="142"/>
      <c r="F10" s="36">
        <v>0</v>
      </c>
      <c r="G10" s="36">
        <v>3981.6842524387812</v>
      </c>
      <c r="H10" s="36">
        <v>0</v>
      </c>
      <c r="I10" s="36">
        <v>0</v>
      </c>
      <c r="J10" s="36">
        <v>0</v>
      </c>
    </row>
    <row r="11" spans="1:14" x14ac:dyDescent="0.25">
      <c r="A11" s="41" t="s">
        <v>3</v>
      </c>
      <c r="B11" s="42"/>
      <c r="C11" s="42"/>
      <c r="D11" s="42"/>
      <c r="E11" s="42"/>
      <c r="F11" s="35">
        <v>2035862.1010020571</v>
      </c>
      <c r="G11" s="35">
        <v>2156281.1069082222</v>
      </c>
      <c r="H11" s="35">
        <v>2268897</v>
      </c>
      <c r="I11" s="35">
        <v>2296637</v>
      </c>
      <c r="J11" s="35">
        <v>2302743</v>
      </c>
    </row>
    <row r="12" spans="1:14" x14ac:dyDescent="0.25">
      <c r="A12" s="133" t="s">
        <v>4</v>
      </c>
      <c r="B12" s="134"/>
      <c r="C12" s="134"/>
      <c r="D12" s="134"/>
      <c r="E12" s="134"/>
      <c r="F12" s="36">
        <v>2023064.8218196298</v>
      </c>
      <c r="G12" s="36">
        <v>2150972.1945716371</v>
      </c>
      <c r="H12" s="36">
        <f>(H11-H13)</f>
        <v>2263588.0876634149</v>
      </c>
      <c r="I12" s="36">
        <f>(I11-I13)</f>
        <v>2291328.0876634149</v>
      </c>
      <c r="J12" s="36">
        <f>(J11-J13)</f>
        <v>2297434.0876634149</v>
      </c>
      <c r="L12" s="61"/>
      <c r="M12" s="61"/>
      <c r="N12" s="61"/>
    </row>
    <row r="13" spans="1:14" x14ac:dyDescent="0.25">
      <c r="A13" s="143" t="s">
        <v>5</v>
      </c>
      <c r="B13" s="142"/>
      <c r="C13" s="142"/>
      <c r="D13" s="142"/>
      <c r="E13" s="142"/>
      <c r="F13" s="36">
        <v>12797.28581856792</v>
      </c>
      <c r="G13" s="36">
        <v>5308.9123365850419</v>
      </c>
      <c r="H13" s="36">
        <v>5308.9123365850419</v>
      </c>
      <c r="I13" s="36">
        <v>5308.9123365850419</v>
      </c>
      <c r="J13" s="36">
        <v>5308.9123365850419</v>
      </c>
      <c r="L13" s="61"/>
    </row>
    <row r="14" spans="1:14" x14ac:dyDescent="0.25">
      <c r="A14" s="140" t="s">
        <v>6</v>
      </c>
      <c r="B14" s="141"/>
      <c r="C14" s="141"/>
      <c r="D14" s="141"/>
      <c r="E14" s="141"/>
      <c r="F14" s="35">
        <v>29885.596920830842</v>
      </c>
      <c r="G14" s="35">
        <f>(G8-G11)</f>
        <v>-49439.246134448331</v>
      </c>
      <c r="H14" s="35">
        <v>-13272</v>
      </c>
      <c r="I14" s="37">
        <v>0</v>
      </c>
      <c r="J14" s="37">
        <v>0</v>
      </c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2"/>
      <c r="J15" s="2"/>
    </row>
    <row r="16" spans="1:14" ht="18" customHeight="1" x14ac:dyDescent="0.25">
      <c r="A16" s="135" t="s">
        <v>43</v>
      </c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ht="25.5" x14ac:dyDescent="0.25">
      <c r="A18" s="31"/>
      <c r="B18" s="32"/>
      <c r="C18" s="32"/>
      <c r="D18" s="33"/>
      <c r="E18" s="34"/>
      <c r="F18" s="3" t="s">
        <v>12</v>
      </c>
      <c r="G18" s="3" t="s">
        <v>13</v>
      </c>
      <c r="H18" s="3" t="s">
        <v>49</v>
      </c>
      <c r="I18" s="3" t="s">
        <v>50</v>
      </c>
      <c r="J18" s="3" t="s">
        <v>51</v>
      </c>
    </row>
    <row r="19" spans="1:12" ht="15.75" customHeight="1" x14ac:dyDescent="0.25">
      <c r="A19" s="137" t="s">
        <v>8</v>
      </c>
      <c r="B19" s="138"/>
      <c r="C19" s="138"/>
      <c r="D19" s="138"/>
      <c r="E19" s="139"/>
      <c r="F19" s="36">
        <v>0</v>
      </c>
      <c r="G19" s="36">
        <v>0</v>
      </c>
      <c r="H19" s="36">
        <v>0</v>
      </c>
      <c r="I19" s="36">
        <v>0</v>
      </c>
      <c r="J19" s="36">
        <v>0</v>
      </c>
    </row>
    <row r="20" spans="1:12" x14ac:dyDescent="0.25">
      <c r="A20" s="137" t="s">
        <v>9</v>
      </c>
      <c r="B20" s="134"/>
      <c r="C20" s="134"/>
      <c r="D20" s="134"/>
      <c r="E20" s="134"/>
      <c r="F20" s="36">
        <v>0</v>
      </c>
      <c r="G20" s="36">
        <v>0</v>
      </c>
      <c r="H20" s="36">
        <v>0</v>
      </c>
      <c r="I20" s="36">
        <v>0</v>
      </c>
      <c r="J20" s="36">
        <v>0</v>
      </c>
    </row>
    <row r="21" spans="1:12" x14ac:dyDescent="0.25">
      <c r="A21" s="140" t="s">
        <v>10</v>
      </c>
      <c r="B21" s="141"/>
      <c r="C21" s="141"/>
      <c r="D21" s="141"/>
      <c r="E21" s="141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2" ht="18" x14ac:dyDescent="0.25">
      <c r="A22" s="25"/>
      <c r="B22" s="8"/>
      <c r="C22" s="8"/>
      <c r="D22" s="8"/>
      <c r="E22" s="8"/>
      <c r="F22" s="8"/>
      <c r="G22" s="8"/>
      <c r="H22" s="2"/>
      <c r="I22" s="2"/>
      <c r="J22" s="2"/>
    </row>
    <row r="23" spans="1:12" ht="18" customHeight="1" x14ac:dyDescent="0.25">
      <c r="A23" s="135" t="s">
        <v>58</v>
      </c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2" ht="18" x14ac:dyDescent="0.25">
      <c r="A24" s="25"/>
      <c r="B24" s="8"/>
      <c r="C24" s="8"/>
      <c r="D24" s="8"/>
      <c r="E24" s="8"/>
      <c r="F24" s="8"/>
      <c r="G24" s="8"/>
      <c r="H24" s="2"/>
      <c r="I24" s="2"/>
      <c r="J24" s="2"/>
    </row>
    <row r="25" spans="1:12" ht="25.5" x14ac:dyDescent="0.25">
      <c r="A25" s="31"/>
      <c r="B25" s="32"/>
      <c r="C25" s="32"/>
      <c r="D25" s="33"/>
      <c r="E25" s="34"/>
      <c r="F25" s="3" t="s">
        <v>12</v>
      </c>
      <c r="G25" s="3" t="s">
        <v>13</v>
      </c>
      <c r="H25" s="3" t="s">
        <v>49</v>
      </c>
      <c r="I25" s="3" t="s">
        <v>50</v>
      </c>
      <c r="J25" s="3" t="s">
        <v>51</v>
      </c>
    </row>
    <row r="26" spans="1:12" x14ac:dyDescent="0.25">
      <c r="A26" s="127" t="s">
        <v>46</v>
      </c>
      <c r="B26" s="128"/>
      <c r="C26" s="128"/>
      <c r="D26" s="128"/>
      <c r="E26" s="129"/>
      <c r="F26" s="38">
        <v>19553.107704559028</v>
      </c>
      <c r="G26" s="38">
        <v>49439.2461344482</v>
      </c>
      <c r="H26" s="38">
        <v>13272.280841462605</v>
      </c>
      <c r="I26" s="38">
        <v>0</v>
      </c>
      <c r="J26" s="39">
        <v>0</v>
      </c>
    </row>
    <row r="27" spans="1:12" ht="30" customHeight="1" x14ac:dyDescent="0.25">
      <c r="A27" s="130" t="s">
        <v>7</v>
      </c>
      <c r="B27" s="131"/>
      <c r="C27" s="131"/>
      <c r="D27" s="131"/>
      <c r="E27" s="132"/>
      <c r="F27" s="40">
        <v>19553.107704559028</v>
      </c>
      <c r="G27" s="40">
        <v>49439.2461344482</v>
      </c>
      <c r="H27" s="40">
        <v>13272.280841462605</v>
      </c>
      <c r="I27" s="40">
        <v>0</v>
      </c>
      <c r="J27" s="37">
        <v>0</v>
      </c>
    </row>
    <row r="28" spans="1:12" x14ac:dyDescent="0.25">
      <c r="F28">
        <v>0</v>
      </c>
      <c r="G28">
        <v>0</v>
      </c>
      <c r="H28">
        <v>0</v>
      </c>
      <c r="I28">
        <v>0</v>
      </c>
      <c r="J28">
        <v>0</v>
      </c>
    </row>
    <row r="29" spans="1:12" x14ac:dyDescent="0.25">
      <c r="F29">
        <v>0</v>
      </c>
      <c r="G29">
        <v>0</v>
      </c>
      <c r="H29">
        <v>0</v>
      </c>
      <c r="I29">
        <v>0</v>
      </c>
      <c r="J29">
        <v>0</v>
      </c>
    </row>
    <row r="30" spans="1:12" x14ac:dyDescent="0.25">
      <c r="A30" s="133" t="s">
        <v>11</v>
      </c>
      <c r="B30" s="134"/>
      <c r="C30" s="134"/>
      <c r="D30" s="134"/>
      <c r="E30" s="134"/>
      <c r="F30" s="36">
        <v>19553.122304067954</v>
      </c>
      <c r="G30" s="36">
        <v>49439.2461344482</v>
      </c>
      <c r="H30" s="36">
        <v>13272.280841462605</v>
      </c>
      <c r="I30" s="36">
        <v>0</v>
      </c>
      <c r="J30" s="36">
        <v>0</v>
      </c>
      <c r="L30" s="111"/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2" ht="29.25" customHeight="1" x14ac:dyDescent="0.25">
      <c r="A32" s="148" t="s">
        <v>59</v>
      </c>
      <c r="B32" s="149"/>
      <c r="C32" s="149"/>
      <c r="D32" s="149"/>
      <c r="E32" s="149"/>
      <c r="F32" s="149"/>
      <c r="G32" s="149"/>
      <c r="H32" s="149"/>
      <c r="I32" s="149"/>
      <c r="J32" s="149"/>
    </row>
    <row r="33" spans="1:10" ht="8.25" customHeight="1" x14ac:dyDescent="0.25"/>
    <row r="34" spans="1:10" x14ac:dyDescent="0.25">
      <c r="A34" s="148" t="s">
        <v>47</v>
      </c>
      <c r="B34" s="149"/>
      <c r="C34" s="149"/>
      <c r="D34" s="149"/>
      <c r="E34" s="149"/>
      <c r="F34" s="149"/>
      <c r="G34" s="149"/>
      <c r="H34" s="149"/>
      <c r="I34" s="149"/>
      <c r="J34" s="149"/>
    </row>
    <row r="35" spans="1:10" ht="8.25" customHeight="1" x14ac:dyDescent="0.25"/>
    <row r="36" spans="1:10" ht="29.25" customHeight="1" x14ac:dyDescent="0.25">
      <c r="A36" s="148" t="s">
        <v>48</v>
      </c>
      <c r="B36" s="149"/>
      <c r="C36" s="149"/>
      <c r="D36" s="149"/>
      <c r="E36" s="149"/>
      <c r="F36" s="149"/>
      <c r="G36" s="149"/>
      <c r="H36" s="149"/>
      <c r="I36" s="149"/>
      <c r="J36" s="149"/>
    </row>
    <row r="37" spans="1:10" ht="29.25" customHeight="1" x14ac:dyDescent="0.25">
      <c r="A37" s="112"/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9.25" customHeight="1" x14ac:dyDescent="0.25">
      <c r="A38" s="112"/>
      <c r="B38" s="113"/>
      <c r="C38" s="113"/>
      <c r="D38" s="113"/>
      <c r="E38" s="113"/>
      <c r="F38" s="113"/>
      <c r="G38" s="113"/>
      <c r="H38" s="113"/>
      <c r="I38" s="113"/>
      <c r="J38" s="113"/>
    </row>
    <row r="45" spans="1:10" ht="38.25" customHeight="1" x14ac:dyDescent="0.25">
      <c r="A45" s="135" t="s">
        <v>186</v>
      </c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0" ht="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5.75" x14ac:dyDescent="0.25">
      <c r="A47" s="135" t="s">
        <v>34</v>
      </c>
      <c r="B47" s="135"/>
      <c r="C47" s="135"/>
      <c r="D47" s="135"/>
      <c r="E47" s="135"/>
      <c r="F47" s="135"/>
      <c r="G47" s="135"/>
      <c r="H47" s="135"/>
      <c r="I47" s="144"/>
      <c r="J47" s="144"/>
    </row>
    <row r="48" spans="1:10" ht="18" x14ac:dyDescent="0.25">
      <c r="A48" s="4"/>
      <c r="B48" s="4"/>
      <c r="C48" s="4"/>
      <c r="D48" s="4"/>
      <c r="E48" s="4"/>
      <c r="F48" s="4"/>
      <c r="G48" s="4"/>
      <c r="H48" s="4"/>
      <c r="I48" s="5"/>
      <c r="J48" s="5"/>
    </row>
    <row r="49" spans="1:10" ht="15.75" x14ac:dyDescent="0.25">
      <c r="A49" s="135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</row>
    <row r="50" spans="1:10" ht="15.75" x14ac:dyDescent="0.25">
      <c r="A50" s="145"/>
      <c r="B50" s="145"/>
      <c r="C50" s="145"/>
      <c r="D50" s="145"/>
      <c r="E50" s="145"/>
      <c r="F50" s="145"/>
      <c r="G50" s="7"/>
      <c r="H50" s="7"/>
      <c r="I50" s="7"/>
      <c r="J50" s="109" t="s">
        <v>183</v>
      </c>
    </row>
    <row r="51" spans="1:10" ht="25.5" x14ac:dyDescent="0.25">
      <c r="A51" s="31"/>
      <c r="B51" s="32"/>
      <c r="C51" s="32"/>
      <c r="D51" s="33"/>
      <c r="E51" s="34"/>
      <c r="F51" s="3" t="s">
        <v>44</v>
      </c>
      <c r="G51" s="3" t="s">
        <v>45</v>
      </c>
      <c r="H51" s="3" t="s">
        <v>49</v>
      </c>
      <c r="I51" s="3" t="s">
        <v>50</v>
      </c>
      <c r="J51" s="3" t="s">
        <v>51</v>
      </c>
    </row>
    <row r="52" spans="1:10" x14ac:dyDescent="0.25">
      <c r="A52" s="146" t="s">
        <v>0</v>
      </c>
      <c r="B52" s="141"/>
      <c r="C52" s="141"/>
      <c r="D52" s="141"/>
      <c r="E52" s="147"/>
      <c r="F52" s="35">
        <v>15564376.08</v>
      </c>
      <c r="G52" s="35">
        <v>15874000</v>
      </c>
      <c r="H52" s="35">
        <v>16995000</v>
      </c>
      <c r="I52" s="35">
        <v>17304000</v>
      </c>
      <c r="J52" s="35">
        <v>17350000</v>
      </c>
    </row>
    <row r="53" spans="1:10" x14ac:dyDescent="0.25">
      <c r="A53" s="137" t="s">
        <v>1</v>
      </c>
      <c r="B53" s="134"/>
      <c r="C53" s="134"/>
      <c r="D53" s="134"/>
      <c r="E53" s="142"/>
      <c r="F53" s="36">
        <v>15564376.08</v>
      </c>
      <c r="G53" s="36">
        <v>15844000</v>
      </c>
      <c r="H53" s="36">
        <v>16995000</v>
      </c>
      <c r="I53" s="36">
        <v>17304000</v>
      </c>
      <c r="J53" s="36">
        <v>17350000</v>
      </c>
    </row>
    <row r="54" spans="1:10" x14ac:dyDescent="0.25">
      <c r="A54" s="143" t="s">
        <v>2</v>
      </c>
      <c r="B54" s="142"/>
      <c r="C54" s="142"/>
      <c r="D54" s="142"/>
      <c r="E54" s="142"/>
      <c r="F54" s="36">
        <v>0</v>
      </c>
      <c r="G54" s="36">
        <v>30000</v>
      </c>
      <c r="H54" s="36">
        <v>0</v>
      </c>
      <c r="I54" s="36">
        <v>0</v>
      </c>
      <c r="J54" s="36">
        <v>0</v>
      </c>
    </row>
    <row r="55" spans="1:10" x14ac:dyDescent="0.25">
      <c r="A55" s="41" t="s">
        <v>3</v>
      </c>
      <c r="B55" s="42"/>
      <c r="C55" s="42"/>
      <c r="D55" s="42"/>
      <c r="E55" s="42"/>
      <c r="F55" s="35">
        <v>15339203</v>
      </c>
      <c r="G55" s="35">
        <v>16246500</v>
      </c>
      <c r="H55" s="35">
        <v>17095000</v>
      </c>
      <c r="I55" s="35">
        <v>17304000</v>
      </c>
      <c r="J55" s="35">
        <v>17350000</v>
      </c>
    </row>
    <row r="56" spans="1:10" x14ac:dyDescent="0.25">
      <c r="A56" s="133" t="s">
        <v>4</v>
      </c>
      <c r="B56" s="134"/>
      <c r="C56" s="134"/>
      <c r="D56" s="134"/>
      <c r="E56" s="134"/>
      <c r="F56" s="36">
        <v>15242781.9</v>
      </c>
      <c r="G56" s="36">
        <v>16206500</v>
      </c>
      <c r="H56" s="36">
        <f>H55-H57</f>
        <v>17055000</v>
      </c>
      <c r="I56" s="36">
        <f t="shared" ref="I56:J56" si="0">I55-I57</f>
        <v>17264000</v>
      </c>
      <c r="J56" s="36">
        <f t="shared" si="0"/>
        <v>17310000</v>
      </c>
    </row>
    <row r="57" spans="1:10" x14ac:dyDescent="0.25">
      <c r="A57" s="143" t="s">
        <v>5</v>
      </c>
      <c r="B57" s="142"/>
      <c r="C57" s="142"/>
      <c r="D57" s="142"/>
      <c r="E57" s="142"/>
      <c r="F57" s="36">
        <v>96421.15</v>
      </c>
      <c r="G57" s="36">
        <v>40000</v>
      </c>
      <c r="H57" s="36">
        <v>40000</v>
      </c>
      <c r="I57" s="36">
        <v>40000</v>
      </c>
      <c r="J57" s="36">
        <v>40000</v>
      </c>
    </row>
    <row r="58" spans="1:10" x14ac:dyDescent="0.25">
      <c r="A58" s="140" t="s">
        <v>6</v>
      </c>
      <c r="B58" s="141"/>
      <c r="C58" s="141"/>
      <c r="D58" s="141"/>
      <c r="E58" s="141"/>
      <c r="F58" s="35">
        <v>225173.03</v>
      </c>
      <c r="G58" s="35">
        <f>G52-G55</f>
        <v>-372500</v>
      </c>
      <c r="H58" s="35">
        <f>H52-H55</f>
        <v>-100000</v>
      </c>
      <c r="I58" s="37">
        <v>0</v>
      </c>
      <c r="J58" s="37">
        <v>0</v>
      </c>
    </row>
    <row r="59" spans="1:10" ht="18" x14ac:dyDescent="0.25">
      <c r="A59" s="4"/>
      <c r="B59" s="8"/>
      <c r="C59" s="8"/>
      <c r="D59" s="8"/>
      <c r="E59" s="8"/>
      <c r="F59" s="8"/>
      <c r="G59" s="8"/>
      <c r="H59" s="2"/>
      <c r="I59" s="2"/>
      <c r="J59" s="2"/>
    </row>
    <row r="60" spans="1:10" ht="15.75" x14ac:dyDescent="0.25">
      <c r="A60" s="135" t="s">
        <v>43</v>
      </c>
      <c r="B60" s="136"/>
      <c r="C60" s="136"/>
      <c r="D60" s="136"/>
      <c r="E60" s="136"/>
      <c r="F60" s="136"/>
      <c r="G60" s="136"/>
      <c r="H60" s="136"/>
      <c r="I60" s="136"/>
      <c r="J60" s="136"/>
    </row>
    <row r="61" spans="1:10" ht="18" x14ac:dyDescent="0.25">
      <c r="A61" s="4"/>
      <c r="B61" s="8"/>
      <c r="C61" s="8"/>
      <c r="D61" s="8"/>
      <c r="E61" s="8"/>
      <c r="F61" s="8"/>
      <c r="G61" s="8"/>
      <c r="H61" s="2"/>
      <c r="I61" s="2"/>
      <c r="J61" s="2"/>
    </row>
    <row r="62" spans="1:10" ht="25.5" x14ac:dyDescent="0.25">
      <c r="A62" s="31"/>
      <c r="B62" s="32"/>
      <c r="C62" s="32"/>
      <c r="D62" s="33"/>
      <c r="E62" s="34"/>
      <c r="F62" s="3" t="s">
        <v>12</v>
      </c>
      <c r="G62" s="3" t="s">
        <v>13</v>
      </c>
      <c r="H62" s="3" t="s">
        <v>49</v>
      </c>
      <c r="I62" s="3" t="s">
        <v>50</v>
      </c>
      <c r="J62" s="3" t="s">
        <v>51</v>
      </c>
    </row>
    <row r="63" spans="1:10" x14ac:dyDescent="0.25">
      <c r="A63" s="137" t="s">
        <v>8</v>
      </c>
      <c r="B63" s="138"/>
      <c r="C63" s="138"/>
      <c r="D63" s="138"/>
      <c r="E63" s="139"/>
      <c r="F63" s="36">
        <v>0</v>
      </c>
      <c r="G63" s="36">
        <v>0</v>
      </c>
      <c r="H63" s="36">
        <v>0</v>
      </c>
      <c r="I63" s="36">
        <v>0</v>
      </c>
      <c r="J63" s="36">
        <v>0</v>
      </c>
    </row>
    <row r="64" spans="1:10" x14ac:dyDescent="0.25">
      <c r="A64" s="137" t="s">
        <v>9</v>
      </c>
      <c r="B64" s="134"/>
      <c r="C64" s="134"/>
      <c r="D64" s="134"/>
      <c r="E64" s="134"/>
      <c r="F64" s="36">
        <v>0</v>
      </c>
      <c r="G64" s="36">
        <v>0</v>
      </c>
      <c r="H64" s="36">
        <v>0</v>
      </c>
      <c r="I64" s="36">
        <v>0</v>
      </c>
      <c r="J64" s="36">
        <v>0</v>
      </c>
    </row>
    <row r="65" spans="1:10" x14ac:dyDescent="0.25">
      <c r="A65" s="140" t="s">
        <v>10</v>
      </c>
      <c r="B65" s="141"/>
      <c r="C65" s="141"/>
      <c r="D65" s="141"/>
      <c r="E65" s="141"/>
      <c r="F65" s="35">
        <v>0</v>
      </c>
      <c r="G65" s="35">
        <v>0</v>
      </c>
      <c r="H65" s="35">
        <v>0</v>
      </c>
      <c r="I65" s="35">
        <v>0</v>
      </c>
      <c r="J65" s="35">
        <v>0</v>
      </c>
    </row>
    <row r="66" spans="1:10" ht="18" x14ac:dyDescent="0.25">
      <c r="A66" s="25"/>
      <c r="B66" s="8"/>
      <c r="C66" s="8"/>
      <c r="D66" s="8"/>
      <c r="E66" s="8"/>
      <c r="F66" s="8"/>
      <c r="G66" s="8"/>
      <c r="H66" s="2"/>
      <c r="I66" s="2"/>
      <c r="J66" s="2"/>
    </row>
    <row r="67" spans="1:10" ht="15.75" x14ac:dyDescent="0.25">
      <c r="A67" s="135" t="s">
        <v>58</v>
      </c>
      <c r="B67" s="136"/>
      <c r="C67" s="136"/>
      <c r="D67" s="136"/>
      <c r="E67" s="136"/>
      <c r="F67" s="136"/>
      <c r="G67" s="136"/>
      <c r="H67" s="136"/>
      <c r="I67" s="136"/>
      <c r="J67" s="136"/>
    </row>
    <row r="68" spans="1:10" ht="18" x14ac:dyDescent="0.25">
      <c r="A68" s="25"/>
      <c r="B68" s="8"/>
      <c r="C68" s="8"/>
      <c r="D68" s="8"/>
      <c r="E68" s="8"/>
      <c r="F68" s="8"/>
      <c r="G68" s="8"/>
      <c r="H68" s="2"/>
      <c r="I68" s="2"/>
      <c r="J68" s="2"/>
    </row>
    <row r="69" spans="1:10" ht="25.5" x14ac:dyDescent="0.25">
      <c r="A69" s="31"/>
      <c r="B69" s="32"/>
      <c r="C69" s="32"/>
      <c r="D69" s="33"/>
      <c r="E69" s="34"/>
      <c r="F69" s="3" t="s">
        <v>12</v>
      </c>
      <c r="G69" s="3" t="s">
        <v>13</v>
      </c>
      <c r="H69" s="3" t="s">
        <v>49</v>
      </c>
      <c r="I69" s="3" t="s">
        <v>50</v>
      </c>
      <c r="J69" s="3" t="s">
        <v>51</v>
      </c>
    </row>
    <row r="70" spans="1:10" x14ac:dyDescent="0.25">
      <c r="A70" s="127" t="s">
        <v>46</v>
      </c>
      <c r="B70" s="128"/>
      <c r="C70" s="128"/>
      <c r="D70" s="128"/>
      <c r="E70" s="129"/>
      <c r="F70" s="38">
        <v>147322.89000000001</v>
      </c>
      <c r="G70" s="38">
        <v>372500</v>
      </c>
      <c r="H70" s="38">
        <v>100000</v>
      </c>
      <c r="I70" s="38">
        <v>0</v>
      </c>
      <c r="J70" s="39">
        <v>0</v>
      </c>
    </row>
    <row r="71" spans="1:10" ht="26.25" customHeight="1" x14ac:dyDescent="0.25">
      <c r="A71" s="130" t="s">
        <v>7</v>
      </c>
      <c r="B71" s="131"/>
      <c r="C71" s="131"/>
      <c r="D71" s="131"/>
      <c r="E71" s="132"/>
      <c r="F71" s="40">
        <v>147322.89000000001</v>
      </c>
      <c r="G71" s="40">
        <v>372500</v>
      </c>
      <c r="H71" s="40">
        <v>100000</v>
      </c>
      <c r="I71" s="40">
        <v>0</v>
      </c>
      <c r="J71" s="37">
        <v>0</v>
      </c>
    </row>
    <row r="74" spans="1:10" x14ac:dyDescent="0.25">
      <c r="A74" s="133" t="s">
        <v>11</v>
      </c>
      <c r="B74" s="134"/>
      <c r="C74" s="134"/>
      <c r="D74" s="134"/>
      <c r="E74" s="134"/>
      <c r="F74" s="36">
        <v>147323</v>
      </c>
      <c r="G74" s="36">
        <v>372500</v>
      </c>
      <c r="H74" s="36">
        <v>100000</v>
      </c>
      <c r="I74" s="36">
        <v>0</v>
      </c>
      <c r="J74" s="36">
        <v>0</v>
      </c>
    </row>
  </sheetData>
  <mergeCells count="38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  <mergeCell ref="A45:J45"/>
    <mergeCell ref="A47:J47"/>
    <mergeCell ref="A49:J49"/>
    <mergeCell ref="A50:F50"/>
    <mergeCell ref="A52:E52"/>
    <mergeCell ref="A53:E53"/>
    <mergeCell ref="A54:E54"/>
    <mergeCell ref="A56:E56"/>
    <mergeCell ref="A57:E57"/>
    <mergeCell ref="A58:E58"/>
    <mergeCell ref="A70:E70"/>
    <mergeCell ref="A71:E71"/>
    <mergeCell ref="A74:E74"/>
    <mergeCell ref="A60:J60"/>
    <mergeCell ref="A63:E63"/>
    <mergeCell ref="A64:E64"/>
    <mergeCell ref="A65:E65"/>
    <mergeCell ref="A67:J6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7"/>
  <sheetViews>
    <sheetView topLeftCell="B40" workbookViewId="0">
      <selection activeCell="L78" sqref="L7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bestFit="1" customWidth="1"/>
    <col min="4" max="9" width="25.28515625" customWidth="1"/>
    <col min="10" max="10" width="9.140625" bestFit="1" customWidth="1"/>
    <col min="11" max="11" width="14.28515625" customWidth="1"/>
    <col min="12" max="12" width="13.7109375" bestFit="1" customWidth="1"/>
    <col min="13" max="14" width="13.7109375" customWidth="1"/>
    <col min="15" max="16" width="10.140625" bestFit="1" customWidth="1"/>
    <col min="17" max="17" width="15.85546875" customWidth="1"/>
    <col min="18" max="18" width="12.5703125" customWidth="1"/>
    <col min="19" max="19" width="11.42578125" customWidth="1"/>
  </cols>
  <sheetData>
    <row r="1" spans="1:16" ht="42" customHeight="1" x14ac:dyDescent="0.25">
      <c r="A1" s="135" t="s">
        <v>185</v>
      </c>
      <c r="B1" s="135"/>
      <c r="C1" s="135"/>
      <c r="D1" s="135"/>
      <c r="E1" s="135"/>
      <c r="F1" s="135"/>
      <c r="G1" s="135"/>
      <c r="H1" s="135"/>
      <c r="I1" s="135"/>
    </row>
    <row r="2" spans="1:16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6" ht="15.75" x14ac:dyDescent="0.25">
      <c r="A3" s="135" t="s">
        <v>34</v>
      </c>
      <c r="B3" s="135"/>
      <c r="C3" s="135"/>
      <c r="D3" s="135"/>
      <c r="E3" s="135"/>
      <c r="F3" s="135"/>
      <c r="G3" s="135"/>
      <c r="H3" s="144"/>
      <c r="I3" s="144"/>
    </row>
    <row r="4" spans="1:16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6" ht="18" customHeight="1" x14ac:dyDescent="0.25">
      <c r="A5" s="135" t="s">
        <v>15</v>
      </c>
      <c r="B5" s="136"/>
      <c r="C5" s="136"/>
      <c r="D5" s="136"/>
      <c r="E5" s="136"/>
      <c r="F5" s="136"/>
      <c r="G5" s="136"/>
      <c r="H5" s="136"/>
      <c r="I5" s="136"/>
    </row>
    <row r="6" spans="1:16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6" ht="15.75" x14ac:dyDescent="0.25">
      <c r="A7" s="135" t="s">
        <v>1</v>
      </c>
      <c r="B7" s="169"/>
      <c r="C7" s="169"/>
      <c r="D7" s="169"/>
      <c r="E7" s="169"/>
      <c r="F7" s="169"/>
      <c r="G7" s="169"/>
      <c r="H7" s="169"/>
      <c r="I7" s="169"/>
    </row>
    <row r="8" spans="1:16" ht="18" x14ac:dyDescent="0.25">
      <c r="A8" s="168" t="s">
        <v>181</v>
      </c>
      <c r="B8" s="168"/>
      <c r="C8" s="168"/>
      <c r="D8" s="105">
        <v>7.5345000000000004</v>
      </c>
      <c r="E8" s="4"/>
      <c r="F8" s="4"/>
      <c r="G8" s="4"/>
      <c r="H8" s="5"/>
      <c r="I8" s="109" t="s">
        <v>182</v>
      </c>
    </row>
    <row r="9" spans="1:16" ht="25.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49</v>
      </c>
      <c r="H9" s="24" t="s">
        <v>50</v>
      </c>
      <c r="I9" s="24" t="s">
        <v>51</v>
      </c>
    </row>
    <row r="10" spans="1:16" ht="15.75" customHeight="1" x14ac:dyDescent="0.25">
      <c r="A10" s="12">
        <v>6</v>
      </c>
      <c r="B10" s="12"/>
      <c r="C10" s="12"/>
      <c r="D10" s="12" t="s">
        <v>19</v>
      </c>
      <c r="E10" s="49">
        <f>(SUM(E11,E13,E15,E17,E20))</f>
        <v>2065747.7045590284</v>
      </c>
      <c r="F10" s="49">
        <f>(SUM(F11,F13,F15,F17,F20,))</f>
        <v>2102860.1765213348</v>
      </c>
      <c r="G10" s="50">
        <f>(SUM(G11,G13,G15,G17,G20,))</f>
        <v>2255625</v>
      </c>
      <c r="H10" s="50">
        <f>(H11+H13+H15+H17+H20)</f>
        <v>2296637</v>
      </c>
      <c r="I10" s="50">
        <f>(I11+I13+I15+I17+I20)</f>
        <v>2302743</v>
      </c>
      <c r="L10" s="61"/>
      <c r="M10" s="61"/>
      <c r="N10" s="61"/>
      <c r="O10" s="61"/>
      <c r="P10" s="61"/>
    </row>
    <row r="11" spans="1:16" s="55" customFormat="1" ht="38.25" x14ac:dyDescent="0.25">
      <c r="A11" s="52"/>
      <c r="B11" s="52">
        <v>63</v>
      </c>
      <c r="C11" s="52"/>
      <c r="D11" s="52" t="s">
        <v>53</v>
      </c>
      <c r="E11" s="53">
        <v>10596.589023823744</v>
      </c>
      <c r="F11" s="54">
        <v>13537.726458291856</v>
      </c>
      <c r="G11" s="54">
        <v>13538</v>
      </c>
      <c r="H11" s="54">
        <v>13538</v>
      </c>
      <c r="I11" s="54">
        <v>13538</v>
      </c>
      <c r="K11" s="115"/>
      <c r="L11" s="61"/>
      <c r="M11" s="61"/>
      <c r="N11" s="61"/>
      <c r="O11" s="61"/>
      <c r="P11" s="61"/>
    </row>
    <row r="12" spans="1:16" ht="38.25" x14ac:dyDescent="0.25">
      <c r="A12" s="13"/>
      <c r="B12" s="13"/>
      <c r="C12" s="14">
        <v>59</v>
      </c>
      <c r="D12" s="18" t="s">
        <v>61</v>
      </c>
      <c r="E12" s="9">
        <v>10596.589023823744</v>
      </c>
      <c r="F12" s="10">
        <v>13537.726458291856</v>
      </c>
      <c r="G12" s="10">
        <v>13538</v>
      </c>
      <c r="H12" s="10">
        <v>13538</v>
      </c>
      <c r="I12" s="10">
        <v>13537.726458291856</v>
      </c>
      <c r="L12" s="61"/>
      <c r="M12" s="61"/>
      <c r="N12" s="61"/>
      <c r="O12" s="61"/>
      <c r="P12" s="61"/>
    </row>
    <row r="13" spans="1:16" s="55" customFormat="1" x14ac:dyDescent="0.25">
      <c r="A13" s="56"/>
      <c r="B13" s="56">
        <v>64</v>
      </c>
      <c r="C13" s="56"/>
      <c r="D13" s="58" t="s">
        <v>62</v>
      </c>
      <c r="E13" s="53">
        <v>0.36100603888778288</v>
      </c>
      <c r="F13" s="54">
        <v>13.272280841462605</v>
      </c>
      <c r="G13" s="54">
        <v>13</v>
      </c>
      <c r="H13" s="54">
        <v>13</v>
      </c>
      <c r="I13" s="54">
        <v>13</v>
      </c>
      <c r="L13" s="61"/>
      <c r="M13" s="61"/>
      <c r="N13" s="61"/>
      <c r="O13" s="61"/>
      <c r="P13" s="61"/>
    </row>
    <row r="14" spans="1:16" x14ac:dyDescent="0.25">
      <c r="A14" s="13"/>
      <c r="B14" s="13"/>
      <c r="C14" s="14">
        <v>49</v>
      </c>
      <c r="D14" s="18" t="s">
        <v>63</v>
      </c>
      <c r="E14" s="9">
        <v>4.7913735335826248E-2</v>
      </c>
      <c r="F14" s="10">
        <v>13.272280841462605</v>
      </c>
      <c r="G14" s="10">
        <v>13</v>
      </c>
      <c r="H14" s="10">
        <v>13</v>
      </c>
      <c r="I14" s="10">
        <v>13</v>
      </c>
      <c r="L14" s="61"/>
      <c r="M14" s="61"/>
      <c r="N14" s="61"/>
      <c r="O14" s="61"/>
      <c r="P14" s="61"/>
    </row>
    <row r="15" spans="1:16" s="55" customFormat="1" ht="51" x14ac:dyDescent="0.25">
      <c r="A15" s="56"/>
      <c r="B15" s="56">
        <v>65</v>
      </c>
      <c r="C15" s="56"/>
      <c r="D15" s="58" t="s">
        <v>64</v>
      </c>
      <c r="E15" s="53">
        <v>570109.24812529027</v>
      </c>
      <c r="F15" s="54">
        <v>562200.54416351451</v>
      </c>
      <c r="G15" s="54">
        <v>599363</v>
      </c>
      <c r="H15" s="54">
        <v>672892</v>
      </c>
      <c r="I15" s="54">
        <v>667716</v>
      </c>
      <c r="K15" s="115"/>
      <c r="L15" s="115"/>
      <c r="M15" s="115"/>
      <c r="N15" s="61"/>
      <c r="O15" s="61"/>
      <c r="P15" s="61"/>
    </row>
    <row r="16" spans="1:16" x14ac:dyDescent="0.25">
      <c r="A16" s="13"/>
      <c r="B16" s="13"/>
      <c r="C16" s="14">
        <v>49</v>
      </c>
      <c r="D16" s="18" t="s">
        <v>63</v>
      </c>
      <c r="E16" s="9">
        <v>570109.24812529027</v>
      </c>
      <c r="F16" s="10">
        <v>562200.54416351451</v>
      </c>
      <c r="G16" s="10">
        <v>599363</v>
      </c>
      <c r="H16" s="10">
        <v>672892</v>
      </c>
      <c r="I16" s="10">
        <v>599363</v>
      </c>
      <c r="L16" s="61"/>
      <c r="M16" s="61"/>
      <c r="N16" s="61"/>
      <c r="O16" s="61"/>
      <c r="P16" s="61"/>
    </row>
    <row r="17" spans="1:19" s="55" customFormat="1" ht="51" x14ac:dyDescent="0.25">
      <c r="A17" s="56"/>
      <c r="B17" s="56">
        <v>66</v>
      </c>
      <c r="C17" s="56"/>
      <c r="D17" s="58" t="s">
        <v>65</v>
      </c>
      <c r="E17" s="53">
        <v>1048.6429092839603</v>
      </c>
      <c r="F17" s="54">
        <v>2256.2877430486428</v>
      </c>
      <c r="G17" s="54">
        <f>G18+G19</f>
        <v>2257</v>
      </c>
      <c r="H17" s="54">
        <v>2257</v>
      </c>
      <c r="I17" s="54">
        <v>2257</v>
      </c>
      <c r="L17" s="61"/>
      <c r="M17" s="61"/>
      <c r="N17" s="61"/>
      <c r="O17" s="61"/>
      <c r="P17" s="61"/>
    </row>
    <row r="18" spans="1:19" x14ac:dyDescent="0.25">
      <c r="A18" s="13"/>
      <c r="B18" s="13"/>
      <c r="C18" s="14">
        <v>32</v>
      </c>
      <c r="D18" s="18" t="s">
        <v>41</v>
      </c>
      <c r="E18" s="9">
        <v>334.46147720485766</v>
      </c>
      <c r="F18" s="10">
        <v>2123.5649346340169</v>
      </c>
      <c r="G18" s="10">
        <v>2124</v>
      </c>
      <c r="H18" s="10">
        <v>2124</v>
      </c>
      <c r="I18" s="10">
        <v>2124</v>
      </c>
      <c r="L18" s="61"/>
      <c r="M18" s="61"/>
      <c r="N18" s="61"/>
      <c r="O18" s="61"/>
      <c r="P18" s="61"/>
    </row>
    <row r="19" spans="1:19" x14ac:dyDescent="0.25">
      <c r="A19" s="13"/>
      <c r="B19" s="28" t="s">
        <v>54</v>
      </c>
      <c r="C19" s="14">
        <v>69</v>
      </c>
      <c r="D19" s="14" t="s">
        <v>66</v>
      </c>
      <c r="E19" s="9">
        <v>714.18143207910271</v>
      </c>
      <c r="F19" s="10">
        <v>132.72280841462606</v>
      </c>
      <c r="G19" s="10">
        <v>133</v>
      </c>
      <c r="H19" s="10">
        <v>133</v>
      </c>
      <c r="I19" s="10">
        <v>133</v>
      </c>
      <c r="L19" s="61"/>
      <c r="M19" s="61"/>
      <c r="N19" s="61"/>
      <c r="O19" s="61"/>
      <c r="P19" s="61"/>
    </row>
    <row r="20" spans="1:19" s="55" customFormat="1" ht="51" x14ac:dyDescent="0.25">
      <c r="A20" s="56"/>
      <c r="B20" s="56">
        <v>67</v>
      </c>
      <c r="C20" s="56"/>
      <c r="D20" s="52" t="s">
        <v>55</v>
      </c>
      <c r="E20" s="53">
        <v>1483992.8634945916</v>
      </c>
      <c r="F20" s="54">
        <v>1524852.3458756385</v>
      </c>
      <c r="G20" s="54">
        <v>1640454</v>
      </c>
      <c r="H20" s="54">
        <v>1607937</v>
      </c>
      <c r="I20" s="54">
        <v>1619219</v>
      </c>
      <c r="L20" s="61"/>
      <c r="M20" s="61"/>
      <c r="N20" s="61"/>
      <c r="O20" s="61"/>
      <c r="P20" s="61"/>
    </row>
    <row r="21" spans="1:19" x14ac:dyDescent="0.25">
      <c r="A21" s="13"/>
      <c r="B21" s="13"/>
      <c r="C21" s="14">
        <v>11</v>
      </c>
      <c r="D21" s="18" t="s">
        <v>20</v>
      </c>
      <c r="E21" s="9">
        <v>1483992.8329683456</v>
      </c>
      <c r="F21" s="10">
        <v>1524852.3458756385</v>
      </c>
      <c r="G21" s="10">
        <v>1640454</v>
      </c>
      <c r="H21" s="10">
        <v>1607937</v>
      </c>
      <c r="I21" s="10">
        <v>1619219</v>
      </c>
      <c r="L21" s="61"/>
      <c r="M21" s="61"/>
      <c r="N21" s="61"/>
      <c r="O21" s="61"/>
      <c r="P21" s="61"/>
    </row>
    <row r="22" spans="1:19" ht="25.5" x14ac:dyDescent="0.25">
      <c r="A22" s="15">
        <v>7</v>
      </c>
      <c r="B22" s="15"/>
      <c r="C22" s="15"/>
      <c r="D22" s="26" t="s">
        <v>21</v>
      </c>
      <c r="E22" s="49">
        <f>(0)/7.5345</f>
        <v>0</v>
      </c>
      <c r="F22" s="50">
        <v>3981.6842524387812</v>
      </c>
      <c r="G22" s="10">
        <v>0</v>
      </c>
      <c r="H22" s="10">
        <v>0</v>
      </c>
      <c r="I22" s="10">
        <v>0</v>
      </c>
      <c r="L22" s="61"/>
      <c r="M22" s="61"/>
      <c r="N22" s="61"/>
      <c r="O22" s="61"/>
      <c r="P22" s="61"/>
    </row>
    <row r="23" spans="1:19" s="55" customFormat="1" ht="38.25" x14ac:dyDescent="0.25">
      <c r="A23" s="52"/>
      <c r="B23" s="52">
        <v>72</v>
      </c>
      <c r="C23" s="52"/>
      <c r="D23" s="59" t="s">
        <v>52</v>
      </c>
      <c r="E23" s="53">
        <v>0</v>
      </c>
      <c r="F23" s="54">
        <v>3981.6842524387812</v>
      </c>
      <c r="G23" s="54">
        <v>0</v>
      </c>
      <c r="H23" s="54">
        <v>0</v>
      </c>
      <c r="I23" s="54">
        <v>0</v>
      </c>
      <c r="L23" s="61"/>
      <c r="M23" s="61"/>
      <c r="N23" s="61"/>
      <c r="O23" s="61"/>
      <c r="P23" s="61"/>
    </row>
    <row r="24" spans="1:19" ht="25.5" x14ac:dyDescent="0.25">
      <c r="A24" s="16"/>
      <c r="B24" s="16"/>
      <c r="C24" s="14">
        <v>79</v>
      </c>
      <c r="D24" s="18" t="s">
        <v>67</v>
      </c>
      <c r="E24" s="9">
        <v>0</v>
      </c>
      <c r="F24" s="10">
        <v>3981.6842524387812</v>
      </c>
      <c r="G24" s="10">
        <v>0</v>
      </c>
      <c r="H24" s="10">
        <v>0</v>
      </c>
      <c r="I24" s="10">
        <v>0</v>
      </c>
      <c r="L24" s="61"/>
      <c r="M24" s="61"/>
      <c r="N24" s="61"/>
      <c r="O24" s="61"/>
      <c r="P24" s="61"/>
    </row>
    <row r="25" spans="1:19" x14ac:dyDescent="0.25">
      <c r="A25" s="165" t="s">
        <v>95</v>
      </c>
      <c r="B25" s="166"/>
      <c r="C25" s="166"/>
      <c r="D25" s="166"/>
      <c r="E25" s="167">
        <f>E10</f>
        <v>2065747.7045590284</v>
      </c>
      <c r="F25" s="167">
        <f>F10+F22</f>
        <v>2106841.8607737734</v>
      </c>
      <c r="G25" s="167">
        <f t="shared" ref="G25:I25" si="0">G10</f>
        <v>2255625</v>
      </c>
      <c r="H25" s="167">
        <f t="shared" si="0"/>
        <v>2296637</v>
      </c>
      <c r="I25" s="167">
        <f t="shared" si="0"/>
        <v>2302743</v>
      </c>
      <c r="L25" s="61"/>
      <c r="M25" s="61"/>
      <c r="N25" s="61"/>
      <c r="O25" s="61"/>
      <c r="P25" s="61"/>
      <c r="Q25" s="61"/>
      <c r="R25" s="61"/>
      <c r="S25" s="61"/>
    </row>
    <row r="26" spans="1:19" x14ac:dyDescent="0.25">
      <c r="A26" s="166"/>
      <c r="B26" s="166"/>
      <c r="C26" s="166"/>
      <c r="D26" s="166"/>
      <c r="E26" s="167"/>
      <c r="F26" s="167"/>
      <c r="G26" s="167"/>
      <c r="H26" s="167"/>
      <c r="I26" s="167"/>
      <c r="K26" s="61"/>
      <c r="L26" s="61"/>
      <c r="M26" s="61"/>
      <c r="N26" s="61"/>
      <c r="O26" s="61"/>
      <c r="P26" s="61"/>
    </row>
    <row r="27" spans="1:19" x14ac:dyDescent="0.25">
      <c r="E27" s="114"/>
      <c r="F27" s="114"/>
      <c r="G27" s="114"/>
      <c r="H27" s="114"/>
      <c r="I27" s="114"/>
    </row>
    <row r="39" spans="1:16" ht="15.75" x14ac:dyDescent="0.25">
      <c r="A39" s="135" t="s">
        <v>22</v>
      </c>
      <c r="B39" s="169"/>
      <c r="C39" s="169"/>
      <c r="D39" s="169"/>
      <c r="E39" s="169"/>
      <c r="F39" s="169"/>
      <c r="G39" s="169"/>
      <c r="H39" s="169"/>
      <c r="I39" s="169"/>
    </row>
    <row r="40" spans="1:16" ht="18" x14ac:dyDescent="0.25">
      <c r="A40" s="168" t="s">
        <v>181</v>
      </c>
      <c r="B40" s="168"/>
      <c r="C40" s="168"/>
      <c r="D40" s="105">
        <v>7.5345000000000004</v>
      </c>
      <c r="E40" s="4"/>
      <c r="F40" s="4"/>
      <c r="G40" s="4"/>
      <c r="H40" s="5"/>
      <c r="I40" s="109" t="s">
        <v>182</v>
      </c>
    </row>
    <row r="41" spans="1:16" ht="25.5" x14ac:dyDescent="0.25">
      <c r="A41" s="24" t="s">
        <v>16</v>
      </c>
      <c r="B41" s="23" t="s">
        <v>17</v>
      </c>
      <c r="C41" s="23" t="s">
        <v>18</v>
      </c>
      <c r="D41" s="23" t="s">
        <v>23</v>
      </c>
      <c r="E41" s="23" t="s">
        <v>12</v>
      </c>
      <c r="F41" s="24" t="s">
        <v>13</v>
      </c>
      <c r="G41" s="24" t="s">
        <v>49</v>
      </c>
      <c r="H41" s="24" t="s">
        <v>50</v>
      </c>
      <c r="I41" s="24" t="s">
        <v>51</v>
      </c>
    </row>
    <row r="42" spans="1:16" x14ac:dyDescent="0.25">
      <c r="A42" s="3"/>
      <c r="B42" s="72"/>
      <c r="C42" s="72"/>
      <c r="D42" s="72"/>
      <c r="E42" s="72"/>
      <c r="F42" s="72"/>
      <c r="G42" s="3"/>
      <c r="H42" s="3"/>
      <c r="I42" s="3"/>
    </row>
    <row r="43" spans="1:16" ht="15.75" customHeight="1" x14ac:dyDescent="0.25">
      <c r="A43" s="12">
        <v>3</v>
      </c>
      <c r="B43" s="12"/>
      <c r="C43" s="12"/>
      <c r="D43" s="12" t="s">
        <v>24</v>
      </c>
      <c r="E43" s="77">
        <f>E44+E47+E53+E73+E75</f>
        <v>2023064.8961444024</v>
      </c>
      <c r="F43" s="49">
        <f>SUM(F44,F47,F53,F73,F75)</f>
        <v>2150972.1945716366</v>
      </c>
      <c r="G43" s="50">
        <v>2263588</v>
      </c>
      <c r="H43" s="50">
        <f>SUM(H44,H47,H53,H73,H75,)</f>
        <v>2291328</v>
      </c>
      <c r="I43" s="50">
        <f>SUM(I44,I47,I53,I73,I75,)</f>
        <v>2297434</v>
      </c>
      <c r="J43" s="61"/>
      <c r="K43" s="61"/>
      <c r="L43" s="105"/>
      <c r="M43" s="107"/>
    </row>
    <row r="44" spans="1:16" s="55" customFormat="1" ht="15.75" customHeight="1" x14ac:dyDescent="0.25">
      <c r="A44" s="52"/>
      <c r="B44" s="52">
        <v>31</v>
      </c>
      <c r="C44" s="52"/>
      <c r="D44" s="52" t="s">
        <v>25</v>
      </c>
      <c r="E44" s="53">
        <v>1638198.4829782997</v>
      </c>
      <c r="F44" s="54">
        <v>1696555.8431216404</v>
      </c>
      <c r="G44" s="54">
        <v>1803290</v>
      </c>
      <c r="H44" s="54">
        <f>(SUM(H45:H46))</f>
        <v>1828389</v>
      </c>
      <c r="I44" s="54">
        <f>(SUM(I45:I46))</f>
        <v>1803823</v>
      </c>
      <c r="K44" s="61"/>
      <c r="L44" s="61"/>
      <c r="M44" s="61"/>
    </row>
    <row r="45" spans="1:16" x14ac:dyDescent="0.25">
      <c r="A45" s="13"/>
      <c r="B45" s="13"/>
      <c r="C45" s="14">
        <v>11</v>
      </c>
      <c r="D45" s="14" t="s">
        <v>20</v>
      </c>
      <c r="E45" s="78">
        <v>1452119.1572101663</v>
      </c>
      <c r="F45" s="10">
        <v>1487358.1524985067</v>
      </c>
      <c r="G45" s="10">
        <v>1595925</v>
      </c>
      <c r="H45" s="10">
        <v>1563408</v>
      </c>
      <c r="I45" s="10">
        <v>1574690</v>
      </c>
      <c r="K45" s="123"/>
      <c r="L45" s="125"/>
      <c r="M45" s="125"/>
      <c r="N45" s="125"/>
      <c r="O45" s="61"/>
      <c r="P45" s="61"/>
    </row>
    <row r="46" spans="1:16" x14ac:dyDescent="0.25">
      <c r="A46" s="13"/>
      <c r="B46" s="13"/>
      <c r="C46" s="14">
        <v>49</v>
      </c>
      <c r="D46" s="18" t="s">
        <v>63</v>
      </c>
      <c r="E46" s="78">
        <v>186079.32576813325</v>
      </c>
      <c r="F46" s="10">
        <f>(F44-F45)/7.5345</f>
        <v>27765.305013356381</v>
      </c>
      <c r="G46" s="10">
        <v>194093</v>
      </c>
      <c r="H46" s="10">
        <v>264981</v>
      </c>
      <c r="I46" s="10">
        <v>229133</v>
      </c>
      <c r="K46" s="123"/>
      <c r="L46" s="125"/>
      <c r="M46" s="125"/>
      <c r="N46" s="125"/>
      <c r="O46" s="61"/>
      <c r="P46" s="61"/>
    </row>
    <row r="47" spans="1:16" s="51" customFormat="1" x14ac:dyDescent="0.25">
      <c r="A47" s="28"/>
      <c r="B47" s="28">
        <v>32</v>
      </c>
      <c r="C47" s="56"/>
      <c r="D47" s="28" t="s">
        <v>37</v>
      </c>
      <c r="E47" s="49">
        <v>340564.18342292117</v>
      </c>
      <c r="F47" s="50">
        <v>423027.40725993761</v>
      </c>
      <c r="G47" s="50">
        <v>421874</v>
      </c>
      <c r="H47" s="50">
        <f>SUM(H48:H52)</f>
        <v>424515</v>
      </c>
      <c r="I47" s="50">
        <f>SUM(I48:I52)</f>
        <v>455187</v>
      </c>
      <c r="K47" s="124"/>
      <c r="L47" s="126"/>
      <c r="M47" s="126"/>
      <c r="N47" s="126"/>
      <c r="O47" s="122"/>
      <c r="P47" s="122"/>
    </row>
    <row r="48" spans="1:16" x14ac:dyDescent="0.25">
      <c r="A48" s="13"/>
      <c r="B48" s="13"/>
      <c r="C48" s="14">
        <v>11</v>
      </c>
      <c r="D48" s="14" t="s">
        <v>20</v>
      </c>
      <c r="E48" s="78">
        <v>8191.6517353507197</v>
      </c>
      <c r="F48" s="10">
        <v>8427.8983343287546</v>
      </c>
      <c r="G48" s="10">
        <v>8428</v>
      </c>
      <c r="H48" s="10">
        <v>8428</v>
      </c>
      <c r="I48" s="10">
        <v>8428</v>
      </c>
      <c r="K48" s="124"/>
      <c r="L48" s="124"/>
      <c r="M48" s="124"/>
      <c r="N48" s="125"/>
      <c r="O48" s="61"/>
      <c r="P48" s="61"/>
    </row>
    <row r="49" spans="1:16" x14ac:dyDescent="0.25">
      <c r="A49" s="13"/>
      <c r="B49" s="13"/>
      <c r="C49" s="14">
        <v>32</v>
      </c>
      <c r="D49" s="18" t="s">
        <v>41</v>
      </c>
      <c r="E49" s="9">
        <v>334.46147720485766</v>
      </c>
      <c r="F49" s="10">
        <v>2123.5649346340169</v>
      </c>
      <c r="G49" s="10">
        <v>2124</v>
      </c>
      <c r="H49" s="10">
        <v>2124</v>
      </c>
      <c r="I49" s="10">
        <v>2124</v>
      </c>
      <c r="K49" s="124"/>
      <c r="L49" s="126"/>
      <c r="M49" s="126"/>
      <c r="N49" s="126"/>
      <c r="O49" s="121"/>
      <c r="P49" s="61"/>
    </row>
    <row r="50" spans="1:16" x14ac:dyDescent="0.25">
      <c r="A50" s="13"/>
      <c r="B50" s="13"/>
      <c r="C50" s="14">
        <v>49</v>
      </c>
      <c r="D50" s="18" t="s">
        <v>63</v>
      </c>
      <c r="E50" s="78">
        <v>321179.88453115663</v>
      </c>
      <c r="F50" s="10">
        <f>(4236000-F46-F54-F61)/7.5345</f>
        <v>554878.8499550923</v>
      </c>
      <c r="G50" s="10">
        <v>397651</v>
      </c>
      <c r="H50" s="10">
        <v>400292</v>
      </c>
      <c r="I50" s="10">
        <v>430964</v>
      </c>
      <c r="K50" s="124"/>
      <c r="L50" s="126"/>
      <c r="M50" s="126"/>
      <c r="N50" s="126"/>
      <c r="O50" s="61"/>
      <c r="P50" s="61"/>
    </row>
    <row r="51" spans="1:16" ht="38.25" x14ac:dyDescent="0.25">
      <c r="A51" s="13"/>
      <c r="B51" s="13"/>
      <c r="C51" s="14">
        <v>59</v>
      </c>
      <c r="D51" s="18" t="s">
        <v>61</v>
      </c>
      <c r="E51" s="78">
        <f>(30180.12+49659.88)/7.5345</f>
        <v>10596.589023823744</v>
      </c>
      <c r="F51" s="10">
        <v>13537.726458291856</v>
      </c>
      <c r="G51" s="10">
        <v>13538</v>
      </c>
      <c r="H51" s="10">
        <v>13538</v>
      </c>
      <c r="I51" s="10">
        <v>13538</v>
      </c>
      <c r="K51" s="61"/>
      <c r="L51" s="126"/>
      <c r="M51" s="125"/>
      <c r="N51" s="125"/>
      <c r="O51" s="61"/>
      <c r="P51" s="61"/>
    </row>
    <row r="52" spans="1:16" x14ac:dyDescent="0.25">
      <c r="A52" s="13"/>
      <c r="B52" s="13"/>
      <c r="C52" s="14">
        <v>69</v>
      </c>
      <c r="D52" s="14" t="s">
        <v>66</v>
      </c>
      <c r="E52" s="9">
        <v>261.59665538522796</v>
      </c>
      <c r="F52" s="10">
        <v>132.72280841462606</v>
      </c>
      <c r="G52" s="10">
        <v>133</v>
      </c>
      <c r="H52" s="10">
        <v>133</v>
      </c>
      <c r="I52" s="10">
        <v>133</v>
      </c>
      <c r="K52" s="61"/>
      <c r="L52" s="126"/>
      <c r="M52" s="126"/>
      <c r="N52" s="126"/>
      <c r="O52" s="61"/>
      <c r="P52" s="61"/>
    </row>
    <row r="53" spans="1:16" x14ac:dyDescent="0.25">
      <c r="A53" s="13"/>
      <c r="B53" s="28">
        <v>34</v>
      </c>
      <c r="C53" s="14"/>
      <c r="D53" s="28" t="s">
        <v>68</v>
      </c>
      <c r="E53" s="49">
        <v>20167.516092640519</v>
      </c>
      <c r="F53" s="50">
        <v>2322.649147255956</v>
      </c>
      <c r="G53" s="50">
        <v>2323</v>
      </c>
      <c r="H53" s="50">
        <v>2323</v>
      </c>
      <c r="I53" s="50">
        <v>2323</v>
      </c>
      <c r="K53" s="61"/>
      <c r="L53" s="121"/>
      <c r="M53" s="121"/>
      <c r="N53" s="121"/>
      <c r="O53" s="61"/>
      <c r="P53" s="61"/>
    </row>
    <row r="54" spans="1:16" ht="15" hidden="1" customHeight="1" x14ac:dyDescent="0.25">
      <c r="A54" s="13"/>
      <c r="B54" s="28"/>
      <c r="C54" s="14">
        <v>49</v>
      </c>
      <c r="D54" s="18" t="s">
        <v>63</v>
      </c>
      <c r="E54" s="9">
        <v>151952</v>
      </c>
      <c r="F54" s="10">
        <v>17500</v>
      </c>
      <c r="G54" s="10"/>
      <c r="H54" s="10"/>
      <c r="I54" s="10"/>
      <c r="K54" s="61"/>
      <c r="L54" s="121"/>
      <c r="M54" s="61"/>
      <c r="N54" s="61"/>
      <c r="O54" s="61"/>
      <c r="P54" s="61"/>
    </row>
    <row r="55" spans="1:16" ht="38.25" hidden="1" customHeight="1" x14ac:dyDescent="0.25">
      <c r="A55" s="13"/>
      <c r="B55" s="28">
        <v>37</v>
      </c>
      <c r="C55" s="14"/>
      <c r="D55" s="57" t="s">
        <v>69</v>
      </c>
      <c r="E55" s="49">
        <v>178432.44</v>
      </c>
      <c r="F55" s="50">
        <v>219000</v>
      </c>
      <c r="G55" s="10"/>
      <c r="H55" s="10"/>
      <c r="I55" s="10"/>
      <c r="K55" s="61"/>
      <c r="L55" s="121"/>
      <c r="M55" s="61"/>
      <c r="N55" s="61"/>
      <c r="O55" s="61"/>
      <c r="P55" s="61"/>
    </row>
    <row r="56" spans="1:16" ht="15" hidden="1" customHeight="1" x14ac:dyDescent="0.25">
      <c r="A56" s="13"/>
      <c r="B56" s="28"/>
      <c r="C56" s="14">
        <v>11</v>
      </c>
      <c r="D56" s="14" t="s">
        <v>20</v>
      </c>
      <c r="E56" s="9">
        <v>178432</v>
      </c>
      <c r="F56" s="10">
        <v>219000</v>
      </c>
      <c r="G56" s="10"/>
      <c r="H56" s="10"/>
      <c r="I56" s="10"/>
      <c r="K56" s="61"/>
      <c r="L56" s="121"/>
      <c r="M56" s="61"/>
      <c r="N56" s="61"/>
      <c r="O56" s="61"/>
      <c r="P56" s="61"/>
    </row>
    <row r="57" spans="1:16" ht="15" hidden="1" customHeight="1" x14ac:dyDescent="0.25">
      <c r="A57" s="13"/>
      <c r="B57" s="28">
        <v>38</v>
      </c>
      <c r="C57" s="14"/>
      <c r="D57" s="56" t="s">
        <v>70</v>
      </c>
      <c r="E57" s="49">
        <v>3410</v>
      </c>
      <c r="F57" s="50">
        <v>0</v>
      </c>
      <c r="G57" s="10"/>
      <c r="H57" s="10"/>
      <c r="I57" s="10"/>
      <c r="K57" s="61"/>
      <c r="L57" s="121"/>
      <c r="M57" s="61"/>
      <c r="N57" s="61"/>
      <c r="O57" s="61"/>
      <c r="P57" s="61"/>
    </row>
    <row r="58" spans="1:16" ht="15" hidden="1" customHeight="1" x14ac:dyDescent="0.25">
      <c r="A58" s="13"/>
      <c r="B58" s="28"/>
      <c r="C58" s="14">
        <v>69</v>
      </c>
      <c r="D58" s="14" t="s">
        <v>66</v>
      </c>
      <c r="E58" s="9">
        <v>3410</v>
      </c>
      <c r="F58" s="10">
        <v>0</v>
      </c>
      <c r="G58" s="10"/>
      <c r="H58" s="10"/>
      <c r="I58" s="10"/>
      <c r="K58" s="61"/>
      <c r="L58" s="121"/>
      <c r="M58" s="61"/>
      <c r="N58" s="61"/>
      <c r="O58" s="61"/>
      <c r="P58" s="61"/>
    </row>
    <row r="59" spans="1:16" ht="25.5" hidden="1" customHeight="1" x14ac:dyDescent="0.25">
      <c r="A59" s="15">
        <v>4</v>
      </c>
      <c r="B59" s="15"/>
      <c r="C59" s="15"/>
      <c r="D59" s="26" t="s">
        <v>26</v>
      </c>
      <c r="E59" s="49">
        <v>96421</v>
      </c>
      <c r="F59" s="50">
        <v>40000</v>
      </c>
      <c r="G59" s="10"/>
      <c r="H59" s="10"/>
      <c r="I59" s="10"/>
      <c r="K59" s="61"/>
      <c r="L59" s="121"/>
      <c r="M59" s="61"/>
      <c r="N59" s="61"/>
      <c r="O59" s="61"/>
      <c r="P59" s="61"/>
    </row>
    <row r="60" spans="1:16" ht="38.25" hidden="1" customHeight="1" x14ac:dyDescent="0.25">
      <c r="A60" s="16"/>
      <c r="B60" s="12">
        <v>42</v>
      </c>
      <c r="C60" s="12"/>
      <c r="D60" s="26" t="s">
        <v>57</v>
      </c>
      <c r="E60" s="49">
        <v>96421.15</v>
      </c>
      <c r="F60" s="50">
        <v>40000</v>
      </c>
      <c r="G60" s="10"/>
      <c r="H60" s="10"/>
      <c r="I60" s="11"/>
      <c r="K60" s="61"/>
      <c r="L60" s="121"/>
      <c r="M60" s="61"/>
      <c r="N60" s="61"/>
      <c r="O60" s="61"/>
      <c r="P60" s="61"/>
    </row>
    <row r="61" spans="1:16" ht="15" hidden="1" customHeight="1" x14ac:dyDescent="0.25">
      <c r="A61" s="16"/>
      <c r="B61" s="16"/>
      <c r="C61" s="14">
        <v>49</v>
      </c>
      <c r="D61" s="18" t="s">
        <v>63</v>
      </c>
      <c r="E61" s="9">
        <v>96421</v>
      </c>
      <c r="F61" s="10">
        <v>10000</v>
      </c>
      <c r="G61" s="10"/>
      <c r="H61" s="10"/>
      <c r="I61" s="11"/>
      <c r="K61" s="61"/>
      <c r="L61" s="121"/>
      <c r="M61" s="61"/>
      <c r="N61" s="61"/>
      <c r="O61" s="61"/>
      <c r="P61" s="61"/>
    </row>
    <row r="62" spans="1:16" ht="25.5" hidden="1" customHeight="1" x14ac:dyDescent="0.25">
      <c r="A62" s="16"/>
      <c r="B62" s="16"/>
      <c r="C62" s="14">
        <v>79</v>
      </c>
      <c r="D62" s="18" t="s">
        <v>67</v>
      </c>
      <c r="E62" s="9">
        <v>0</v>
      </c>
      <c r="F62" s="10">
        <v>30000</v>
      </c>
      <c r="G62" s="10"/>
      <c r="H62" s="10"/>
      <c r="I62" s="11"/>
      <c r="K62" s="61"/>
      <c r="L62" s="121"/>
      <c r="M62" s="61"/>
      <c r="N62" s="61"/>
      <c r="O62" s="61"/>
      <c r="P62" s="61"/>
    </row>
    <row r="63" spans="1:16" ht="15" hidden="1" customHeight="1" x14ac:dyDescent="0.25">
      <c r="A63" s="165" t="s">
        <v>96</v>
      </c>
      <c r="B63" s="166"/>
      <c r="C63" s="166"/>
      <c r="D63" s="166"/>
      <c r="E63" s="167">
        <v>15339203</v>
      </c>
      <c r="F63" s="167">
        <v>16246500</v>
      </c>
      <c r="G63" s="167"/>
      <c r="H63" s="167"/>
      <c r="I63" s="161"/>
      <c r="K63" s="61"/>
      <c r="L63" s="121"/>
      <c r="M63" s="61"/>
      <c r="N63" s="61"/>
      <c r="O63" s="61"/>
      <c r="P63" s="61"/>
    </row>
    <row r="64" spans="1:16" ht="15" hidden="1" customHeight="1" x14ac:dyDescent="0.25">
      <c r="A64" s="166"/>
      <c r="B64" s="166"/>
      <c r="C64" s="166"/>
      <c r="D64" s="166"/>
      <c r="E64" s="167"/>
      <c r="F64" s="167"/>
      <c r="G64" s="167"/>
      <c r="H64" s="167"/>
      <c r="I64" s="161"/>
      <c r="K64" s="61"/>
      <c r="L64" s="121"/>
      <c r="M64" s="61"/>
      <c r="N64" s="61"/>
      <c r="O64" s="61"/>
      <c r="P64" s="61"/>
    </row>
    <row r="65" spans="1:16" ht="15" hidden="1" customHeight="1" x14ac:dyDescent="0.25">
      <c r="E65" s="61"/>
      <c r="F65" s="61"/>
      <c r="G65" s="61"/>
      <c r="K65" s="61"/>
      <c r="L65" s="121"/>
      <c r="M65" s="61"/>
      <c r="N65" s="61"/>
      <c r="O65" s="61"/>
      <c r="P65" s="61"/>
    </row>
    <row r="66" spans="1:16" ht="15" hidden="1" customHeight="1" x14ac:dyDescent="0.25">
      <c r="E66" s="61"/>
      <c r="F66" s="61"/>
      <c r="G66" s="61"/>
      <c r="K66" s="61"/>
      <c r="L66" s="121"/>
      <c r="M66" s="61"/>
      <c r="N66" s="61"/>
      <c r="O66" s="61"/>
      <c r="P66" s="61"/>
    </row>
    <row r="67" spans="1:16" hidden="1" x14ac:dyDescent="0.25">
      <c r="E67" s="61"/>
      <c r="F67" s="61"/>
      <c r="G67" s="61"/>
      <c r="K67" s="61"/>
      <c r="L67" s="121"/>
      <c r="M67" s="61"/>
      <c r="N67" s="61"/>
      <c r="O67" s="61"/>
      <c r="P67" s="61"/>
    </row>
    <row r="68" spans="1:16" hidden="1" x14ac:dyDescent="0.25">
      <c r="E68" s="61"/>
      <c r="F68" s="61"/>
      <c r="G68" s="61"/>
      <c r="K68" s="61"/>
      <c r="L68" s="121"/>
      <c r="M68" s="61"/>
      <c r="N68" s="61"/>
      <c r="O68" s="61"/>
      <c r="P68" s="61"/>
    </row>
    <row r="69" spans="1:16" hidden="1" x14ac:dyDescent="0.25">
      <c r="E69" s="61"/>
      <c r="F69" s="61"/>
      <c r="G69" s="61"/>
      <c r="K69" s="61"/>
      <c r="L69" s="121"/>
      <c r="M69" s="61"/>
      <c r="N69" s="61"/>
      <c r="O69" s="61"/>
      <c r="P69" s="61"/>
    </row>
    <row r="70" spans="1:16" ht="25.5" hidden="1" x14ac:dyDescent="0.25">
      <c r="A70" s="162"/>
      <c r="B70" s="163"/>
      <c r="C70" s="163"/>
      <c r="D70" s="164"/>
      <c r="E70" s="23" t="s">
        <v>12</v>
      </c>
      <c r="F70" s="24" t="s">
        <v>13</v>
      </c>
      <c r="G70" s="24" t="s">
        <v>49</v>
      </c>
      <c r="H70" s="24" t="s">
        <v>50</v>
      </c>
      <c r="I70" s="24" t="s">
        <v>51</v>
      </c>
      <c r="K70" s="61"/>
      <c r="L70" s="121"/>
      <c r="M70" s="61"/>
      <c r="N70" s="61"/>
      <c r="O70" s="61"/>
      <c r="P70" s="61"/>
    </row>
    <row r="71" spans="1:16" hidden="1" x14ac:dyDescent="0.25">
      <c r="A71" s="150" t="s">
        <v>90</v>
      </c>
      <c r="B71" s="151"/>
      <c r="C71" s="151"/>
      <c r="D71" s="152"/>
      <c r="E71" s="53">
        <v>15564376.08</v>
      </c>
      <c r="F71" s="54">
        <v>15874000</v>
      </c>
      <c r="G71" s="54"/>
      <c r="H71" s="54"/>
      <c r="I71" s="54"/>
      <c r="K71" s="61"/>
      <c r="L71" s="121"/>
      <c r="M71" s="61"/>
      <c r="N71" s="61"/>
      <c r="O71" s="61"/>
      <c r="P71" s="61"/>
    </row>
    <row r="72" spans="1:16" x14ac:dyDescent="0.25">
      <c r="A72" s="68"/>
      <c r="B72" s="69"/>
      <c r="C72" s="14">
        <v>49</v>
      </c>
      <c r="D72" s="18" t="s">
        <v>63</v>
      </c>
      <c r="E72" s="78">
        <v>20167.516092640519</v>
      </c>
      <c r="F72" s="10">
        <v>2322.649147255956</v>
      </c>
      <c r="G72" s="10">
        <v>2323</v>
      </c>
      <c r="H72" s="10">
        <v>2323</v>
      </c>
      <c r="I72" s="10">
        <v>2323</v>
      </c>
      <c r="K72" s="61"/>
      <c r="L72" s="121"/>
      <c r="M72" s="121"/>
      <c r="N72" s="121"/>
      <c r="O72" s="61"/>
      <c r="P72" s="61"/>
    </row>
    <row r="73" spans="1:16" ht="51" x14ac:dyDescent="0.25">
      <c r="A73" s="68"/>
      <c r="B73" s="56">
        <v>37</v>
      </c>
      <c r="C73" s="14"/>
      <c r="D73" s="30" t="s">
        <v>82</v>
      </c>
      <c r="E73" s="77">
        <v>23682.12887384697</v>
      </c>
      <c r="F73" s="50">
        <v>29066.295042803104</v>
      </c>
      <c r="G73" s="50">
        <v>36101</v>
      </c>
      <c r="H73" s="50">
        <v>36101</v>
      </c>
      <c r="I73" s="50">
        <v>36101</v>
      </c>
      <c r="K73" s="61"/>
      <c r="L73" s="121"/>
      <c r="M73" s="121"/>
      <c r="N73" s="121"/>
      <c r="O73" s="61"/>
      <c r="P73" s="61"/>
    </row>
    <row r="74" spans="1:16" x14ac:dyDescent="0.25">
      <c r="A74" s="68"/>
      <c r="B74" s="69"/>
      <c r="C74" s="14">
        <v>11</v>
      </c>
      <c r="D74" s="14" t="s">
        <v>20</v>
      </c>
      <c r="E74" s="78">
        <v>23682.12887384697</v>
      </c>
      <c r="F74" s="10">
        <v>29066.295042803104</v>
      </c>
      <c r="G74" s="79">
        <v>36101</v>
      </c>
      <c r="H74" s="79">
        <v>36101</v>
      </c>
      <c r="I74" s="79">
        <v>36101</v>
      </c>
      <c r="K74" s="61"/>
      <c r="L74" s="121"/>
      <c r="M74" s="121"/>
      <c r="N74" s="121"/>
      <c r="O74" s="61"/>
      <c r="P74" s="61"/>
    </row>
    <row r="75" spans="1:16" x14ac:dyDescent="0.25">
      <c r="A75" s="68"/>
      <c r="B75" s="56">
        <v>38</v>
      </c>
      <c r="C75" s="14"/>
      <c r="D75" s="75" t="s">
        <v>174</v>
      </c>
      <c r="E75" s="53">
        <v>452.5847766938748</v>
      </c>
      <c r="F75" s="10">
        <v>0</v>
      </c>
      <c r="G75" s="54">
        <v>0</v>
      </c>
      <c r="H75" s="54">
        <f>(H76)/7.5345</f>
        <v>0</v>
      </c>
      <c r="I75" s="54">
        <f>(I76)/7.5345</f>
        <v>0</v>
      </c>
      <c r="K75" s="61"/>
      <c r="L75" s="121"/>
      <c r="M75" s="61"/>
      <c r="N75" s="61"/>
      <c r="O75" s="61"/>
      <c r="P75" s="61"/>
    </row>
    <row r="76" spans="1:16" x14ac:dyDescent="0.25">
      <c r="A76" s="68"/>
      <c r="B76" s="56"/>
      <c r="C76" s="14">
        <v>69</v>
      </c>
      <c r="D76" s="14" t="s">
        <v>66</v>
      </c>
      <c r="E76" s="76">
        <v>452.5847766938748</v>
      </c>
      <c r="F76" s="10">
        <v>0</v>
      </c>
      <c r="G76" s="79">
        <v>0</v>
      </c>
      <c r="H76" s="54">
        <v>0</v>
      </c>
      <c r="I76" s="54">
        <v>0</v>
      </c>
      <c r="K76" s="61"/>
      <c r="L76" s="121"/>
      <c r="M76" s="121"/>
      <c r="N76" s="121"/>
      <c r="O76" s="61"/>
      <c r="P76" s="61"/>
    </row>
    <row r="77" spans="1:16" ht="25.5" x14ac:dyDescent="0.25">
      <c r="A77" s="69">
        <v>4</v>
      </c>
      <c r="B77" s="69"/>
      <c r="C77" s="69"/>
      <c r="D77" s="70" t="s">
        <v>173</v>
      </c>
      <c r="E77" s="53">
        <v>12797.265910146658</v>
      </c>
      <c r="F77" s="54">
        <v>5308.9123365850419</v>
      </c>
      <c r="G77" s="54">
        <v>5309</v>
      </c>
      <c r="H77" s="54">
        <v>5309</v>
      </c>
      <c r="I77" s="54">
        <v>5309</v>
      </c>
      <c r="K77" s="61"/>
      <c r="L77" s="121"/>
      <c r="M77" s="61"/>
      <c r="N77" s="61"/>
      <c r="O77" s="61"/>
      <c r="P77" s="61"/>
    </row>
    <row r="78" spans="1:16" ht="25.5" x14ac:dyDescent="0.25">
      <c r="A78" s="68"/>
      <c r="B78" s="69">
        <v>42</v>
      </c>
      <c r="C78" s="73"/>
      <c r="D78" s="70" t="s">
        <v>173</v>
      </c>
      <c r="E78" s="74">
        <v>12797.265910146658</v>
      </c>
      <c r="F78" s="54">
        <v>5308.9123365850419</v>
      </c>
      <c r="G78" s="54">
        <v>5309</v>
      </c>
      <c r="H78" s="54">
        <v>5309</v>
      </c>
      <c r="I78" s="54">
        <v>5309</v>
      </c>
      <c r="K78" s="61"/>
      <c r="L78" s="121"/>
      <c r="M78" s="61"/>
      <c r="N78" s="61"/>
      <c r="O78" s="61"/>
      <c r="P78" s="61"/>
    </row>
    <row r="79" spans="1:16" x14ac:dyDescent="0.25">
      <c r="A79" s="69"/>
      <c r="B79" s="69"/>
      <c r="C79" s="14">
        <v>49</v>
      </c>
      <c r="D79" s="71" t="s">
        <v>63</v>
      </c>
      <c r="E79" s="78">
        <v>12797.28581856792</v>
      </c>
      <c r="F79" s="10">
        <v>1327.2280841462605</v>
      </c>
      <c r="G79" s="10">
        <v>5309</v>
      </c>
      <c r="H79" s="10">
        <v>5309</v>
      </c>
      <c r="I79" s="10">
        <v>5309</v>
      </c>
      <c r="K79" s="61"/>
      <c r="L79" s="121"/>
      <c r="M79" s="61"/>
      <c r="N79" s="61"/>
      <c r="O79" s="61"/>
      <c r="P79" s="61"/>
    </row>
    <row r="80" spans="1:16" ht="25.5" x14ac:dyDescent="0.25">
      <c r="A80" s="69"/>
      <c r="B80" s="69"/>
      <c r="C80" s="14">
        <v>79</v>
      </c>
      <c r="D80" s="18" t="s">
        <v>67</v>
      </c>
      <c r="E80" s="76">
        <v>0</v>
      </c>
      <c r="F80" s="10">
        <v>3981.6842524387812</v>
      </c>
      <c r="G80" s="79">
        <v>0</v>
      </c>
      <c r="H80" s="79">
        <v>0</v>
      </c>
      <c r="I80" s="79">
        <v>0</v>
      </c>
      <c r="K80" s="61"/>
      <c r="L80" s="121"/>
      <c r="M80" s="61"/>
      <c r="N80" s="61"/>
      <c r="O80" s="61"/>
      <c r="P80" s="61"/>
    </row>
    <row r="81" spans="1:16" x14ac:dyDescent="0.25">
      <c r="A81" s="153" t="s">
        <v>91</v>
      </c>
      <c r="B81" s="154"/>
      <c r="C81" s="154"/>
      <c r="D81" s="155"/>
      <c r="E81" s="108">
        <f>E77+E43</f>
        <v>2035862.1620545492</v>
      </c>
      <c r="F81" s="54">
        <v>2156281.1069082222</v>
      </c>
      <c r="G81" s="54">
        <f>SUM(G78,G75,G73,G53,G47,G44,)</f>
        <v>2268897</v>
      </c>
      <c r="H81" s="54">
        <f>(H43+H77)</f>
        <v>2296637</v>
      </c>
      <c r="I81" s="54">
        <f>(I43+I77)</f>
        <v>2302743</v>
      </c>
      <c r="J81" s="61"/>
      <c r="K81" s="61"/>
      <c r="L81" s="61"/>
      <c r="M81" s="61"/>
      <c r="N81" s="61"/>
      <c r="O81" s="61"/>
      <c r="P81" s="61"/>
    </row>
    <row r="82" spans="1:16" x14ac:dyDescent="0.25">
      <c r="A82" s="156" t="s">
        <v>93</v>
      </c>
      <c r="B82" s="157"/>
      <c r="C82" s="157"/>
      <c r="D82" s="158"/>
      <c r="E82" s="53">
        <v>29885.596920830842</v>
      </c>
      <c r="F82" s="54">
        <v>0</v>
      </c>
      <c r="G82" s="54">
        <v>0</v>
      </c>
      <c r="H82" s="54">
        <f>H25-H81</f>
        <v>0</v>
      </c>
      <c r="I82" s="54">
        <f>I25-I81</f>
        <v>0</v>
      </c>
      <c r="K82" s="61"/>
      <c r="L82" s="121"/>
      <c r="M82" s="61"/>
      <c r="N82" s="61"/>
      <c r="O82" s="61"/>
      <c r="P82" s="61"/>
    </row>
    <row r="83" spans="1:16" x14ac:dyDescent="0.25">
      <c r="A83" s="156" t="s">
        <v>94</v>
      </c>
      <c r="B83" s="157"/>
      <c r="C83" s="157"/>
      <c r="D83" s="158"/>
      <c r="E83" s="53">
        <v>0</v>
      </c>
      <c r="F83" s="54">
        <f>F25-F81</f>
        <v>-49439.246134448797</v>
      </c>
      <c r="G83" s="54">
        <f>G25-G81</f>
        <v>-13272</v>
      </c>
      <c r="H83" s="54">
        <v>0</v>
      </c>
      <c r="I83" s="60">
        <v>0</v>
      </c>
      <c r="K83" s="61"/>
      <c r="L83" s="105"/>
      <c r="M83" s="107"/>
    </row>
    <row r="84" spans="1:16" ht="26.25" customHeight="1" x14ac:dyDescent="0.25">
      <c r="A84" s="156" t="s">
        <v>92</v>
      </c>
      <c r="B84" s="159"/>
      <c r="C84" s="159"/>
      <c r="D84" s="160"/>
      <c r="E84" s="53">
        <v>19553.107704559028</v>
      </c>
      <c r="F84" s="54">
        <v>49439.2461344482</v>
      </c>
      <c r="G84" s="54">
        <v>13272.280841462605</v>
      </c>
      <c r="H84" s="54">
        <v>0</v>
      </c>
      <c r="I84" s="60">
        <v>0</v>
      </c>
      <c r="K84" s="61"/>
      <c r="L84" s="105"/>
      <c r="M84" s="107"/>
    </row>
    <row r="87" spans="1:16" x14ac:dyDescent="0.25">
      <c r="E87" s="61"/>
    </row>
  </sheetData>
  <mergeCells count="25">
    <mergeCell ref="A7:I7"/>
    <mergeCell ref="A39:I39"/>
    <mergeCell ref="A1:I1"/>
    <mergeCell ref="A3:I3"/>
    <mergeCell ref="A5:I5"/>
    <mergeCell ref="G25:G26"/>
    <mergeCell ref="H25:H26"/>
    <mergeCell ref="I25:I26"/>
    <mergeCell ref="A8:C8"/>
    <mergeCell ref="I63:I64"/>
    <mergeCell ref="A70:D70"/>
    <mergeCell ref="A25:D26"/>
    <mergeCell ref="E25:E26"/>
    <mergeCell ref="F25:F26"/>
    <mergeCell ref="A63:D64"/>
    <mergeCell ref="E63:E64"/>
    <mergeCell ref="F63:F64"/>
    <mergeCell ref="G63:G64"/>
    <mergeCell ref="H63:H64"/>
    <mergeCell ref="A40:C40"/>
    <mergeCell ref="A71:D71"/>
    <mergeCell ref="A81:D81"/>
    <mergeCell ref="A82:D82"/>
    <mergeCell ref="A83:D83"/>
    <mergeCell ref="A84:D8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workbookViewId="0">
      <selection activeCell="G22" sqref="G2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35" t="s">
        <v>185</v>
      </c>
      <c r="B1" s="135"/>
      <c r="C1" s="135"/>
      <c r="D1" s="135"/>
      <c r="E1" s="135"/>
      <c r="F1" s="135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35" t="s">
        <v>34</v>
      </c>
      <c r="B3" s="135"/>
      <c r="C3" s="135"/>
      <c r="D3" s="135"/>
      <c r="E3" s="144"/>
      <c r="F3" s="144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35" t="s">
        <v>15</v>
      </c>
      <c r="B5" s="136"/>
      <c r="C5" s="136"/>
      <c r="D5" s="136"/>
      <c r="E5" s="136"/>
      <c r="F5" s="136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35" t="s">
        <v>27</v>
      </c>
      <c r="B7" s="169"/>
      <c r="C7" s="169"/>
      <c r="D7" s="169"/>
      <c r="E7" s="169"/>
      <c r="F7" s="169"/>
    </row>
    <row r="8" spans="1:11" ht="18" x14ac:dyDescent="0.25">
      <c r="A8" s="102" t="s">
        <v>181</v>
      </c>
      <c r="B8" s="106">
        <v>7.5345000000000004</v>
      </c>
      <c r="C8" s="104"/>
      <c r="D8" s="4"/>
      <c r="E8" s="5"/>
      <c r="F8" s="109" t="s">
        <v>182</v>
      </c>
    </row>
    <row r="9" spans="1:11" ht="25.5" x14ac:dyDescent="0.25">
      <c r="A9" s="24" t="s">
        <v>28</v>
      </c>
      <c r="B9" s="23" t="s">
        <v>12</v>
      </c>
      <c r="C9" s="24" t="s">
        <v>13</v>
      </c>
      <c r="D9" s="24" t="s">
        <v>49</v>
      </c>
      <c r="E9" s="24" t="s">
        <v>50</v>
      </c>
      <c r="F9" s="24" t="s">
        <v>51</v>
      </c>
    </row>
    <row r="10" spans="1:11" ht="15.75" customHeight="1" x14ac:dyDescent="0.25">
      <c r="A10" s="12" t="s">
        <v>29</v>
      </c>
      <c r="B10" s="9">
        <v>2035862.1076381977</v>
      </c>
      <c r="C10" s="10">
        <v>2156281.1069082222</v>
      </c>
      <c r="D10" s="10">
        <v>2268897</v>
      </c>
      <c r="E10" s="10">
        <v>2296637</v>
      </c>
      <c r="F10" s="10">
        <v>2302743</v>
      </c>
    </row>
    <row r="11" spans="1:11" ht="15.75" customHeight="1" x14ac:dyDescent="0.25">
      <c r="A11" s="12" t="s">
        <v>71</v>
      </c>
      <c r="B11" s="9">
        <f>B14+B12</f>
        <v>2035862.1076381975</v>
      </c>
      <c r="C11" s="9">
        <f t="shared" ref="C11:F11" si="0">C14+C12</f>
        <v>2156281.1069082222</v>
      </c>
      <c r="D11" s="9">
        <f t="shared" si="0"/>
        <v>2268897</v>
      </c>
      <c r="E11" s="9">
        <f t="shared" si="0"/>
        <v>2296637</v>
      </c>
      <c r="F11" s="9">
        <f t="shared" si="0"/>
        <v>2302743</v>
      </c>
    </row>
    <row r="12" spans="1:11" x14ac:dyDescent="0.25">
      <c r="A12" s="18" t="s">
        <v>72</v>
      </c>
      <c r="B12" s="9">
        <v>1939427.115269759</v>
      </c>
      <c r="C12" s="10">
        <f>C13</f>
        <v>2047050.2355829848</v>
      </c>
      <c r="D12" s="10">
        <f t="shared" ref="D12:F12" si="1">D13</f>
        <v>2159401</v>
      </c>
      <c r="E12" s="10">
        <f t="shared" si="1"/>
        <v>2186477</v>
      </c>
      <c r="F12" s="10">
        <f t="shared" si="1"/>
        <v>2183292</v>
      </c>
    </row>
    <row r="13" spans="1:11" x14ac:dyDescent="0.25">
      <c r="A13" s="17" t="s">
        <v>74</v>
      </c>
      <c r="B13" s="9">
        <v>1939427.1683588824</v>
      </c>
      <c r="C13" s="10">
        <v>2047050.2355829848</v>
      </c>
      <c r="D13" s="10">
        <v>2159401</v>
      </c>
      <c r="E13" s="10">
        <v>2186477</v>
      </c>
      <c r="F13" s="10">
        <v>2183292</v>
      </c>
    </row>
    <row r="14" spans="1:11" x14ac:dyDescent="0.25">
      <c r="A14" s="19" t="s">
        <v>73</v>
      </c>
      <c r="B14" s="9">
        <v>96434.992368438499</v>
      </c>
      <c r="C14" s="10">
        <v>109230.87132523724</v>
      </c>
      <c r="D14" s="10">
        <v>109496</v>
      </c>
      <c r="E14" s="10">
        <v>110160</v>
      </c>
      <c r="F14" s="11">
        <v>119451</v>
      </c>
      <c r="H14" s="61"/>
      <c r="I14" s="61"/>
      <c r="J14" s="61"/>
      <c r="K14" s="6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35" t="s">
        <v>185</v>
      </c>
      <c r="B1" s="135"/>
      <c r="C1" s="135"/>
      <c r="D1" s="135"/>
      <c r="E1" s="135"/>
      <c r="F1" s="135"/>
      <c r="G1" s="135"/>
      <c r="H1" s="135"/>
      <c r="I1" s="13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35" t="s">
        <v>34</v>
      </c>
      <c r="B3" s="135"/>
      <c r="C3" s="135"/>
      <c r="D3" s="135"/>
      <c r="E3" s="135"/>
      <c r="F3" s="135"/>
      <c r="G3" s="135"/>
      <c r="H3" s="144"/>
      <c r="I3" s="14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35" t="s">
        <v>30</v>
      </c>
      <c r="B5" s="136"/>
      <c r="C5" s="136"/>
      <c r="D5" s="136"/>
      <c r="E5" s="136"/>
      <c r="F5" s="136"/>
      <c r="G5" s="136"/>
      <c r="H5" s="136"/>
      <c r="I5" s="136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109" t="s">
        <v>182</v>
      </c>
    </row>
    <row r="7" spans="1:9" ht="25.5" x14ac:dyDescent="0.25">
      <c r="A7" s="24" t="s">
        <v>16</v>
      </c>
      <c r="B7" s="23" t="s">
        <v>17</v>
      </c>
      <c r="C7" s="23" t="s">
        <v>18</v>
      </c>
      <c r="D7" s="23" t="s">
        <v>60</v>
      </c>
      <c r="E7" s="23" t="s">
        <v>12</v>
      </c>
      <c r="F7" s="24" t="s">
        <v>13</v>
      </c>
      <c r="G7" s="24" t="s">
        <v>49</v>
      </c>
      <c r="H7" s="24" t="s">
        <v>50</v>
      </c>
      <c r="I7" s="24" t="s">
        <v>51</v>
      </c>
    </row>
    <row r="8" spans="1:9" ht="25.5" x14ac:dyDescent="0.25">
      <c r="A8" s="12">
        <v>8</v>
      </c>
      <c r="B8" s="12"/>
      <c r="C8" s="12"/>
      <c r="D8" s="12" t="s">
        <v>31</v>
      </c>
      <c r="E8" s="9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5">
      <c r="A9" s="12"/>
      <c r="B9" s="16">
        <v>84</v>
      </c>
      <c r="C9" s="16"/>
      <c r="D9" s="16" t="s">
        <v>38</v>
      </c>
      <c r="E9" s="9"/>
      <c r="F9" s="10"/>
      <c r="G9" s="10"/>
      <c r="H9" s="10"/>
      <c r="I9" s="10"/>
    </row>
    <row r="10" spans="1:9" ht="25.5" x14ac:dyDescent="0.25">
      <c r="A10" s="13"/>
      <c r="B10" s="13"/>
      <c r="C10" s="14">
        <v>81</v>
      </c>
      <c r="D10" s="18" t="s">
        <v>39</v>
      </c>
      <c r="E10" s="9"/>
      <c r="F10" s="10"/>
      <c r="G10" s="10"/>
      <c r="H10" s="10"/>
      <c r="I10" s="10"/>
    </row>
    <row r="11" spans="1:9" ht="25.5" x14ac:dyDescent="0.25">
      <c r="A11" s="15">
        <v>5</v>
      </c>
      <c r="B11" s="15"/>
      <c r="C11" s="15"/>
      <c r="D11" s="26" t="s">
        <v>32</v>
      </c>
      <c r="E11" s="9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ht="25.5" x14ac:dyDescent="0.25">
      <c r="A12" s="16"/>
      <c r="B12" s="16">
        <v>54</v>
      </c>
      <c r="C12" s="16"/>
      <c r="D12" s="27" t="s">
        <v>40</v>
      </c>
      <c r="E12" s="9"/>
      <c r="F12" s="10"/>
      <c r="G12" s="10"/>
      <c r="H12" s="10"/>
      <c r="I12" s="11"/>
    </row>
    <row r="13" spans="1:9" x14ac:dyDescent="0.25">
      <c r="A13" s="16"/>
      <c r="B13" s="16"/>
      <c r="C13" s="14">
        <v>11</v>
      </c>
      <c r="D13" s="14" t="s">
        <v>20</v>
      </c>
      <c r="E13" s="9"/>
      <c r="F13" s="10"/>
      <c r="G13" s="10"/>
      <c r="H13" s="10"/>
      <c r="I13" s="11"/>
    </row>
    <row r="14" spans="1:9" x14ac:dyDescent="0.25">
      <c r="A14" s="16"/>
      <c r="B14" s="16"/>
      <c r="C14" s="14">
        <v>31</v>
      </c>
      <c r="D14" s="14" t="s">
        <v>41</v>
      </c>
      <c r="E14" s="9"/>
      <c r="F14" s="10"/>
      <c r="G14" s="10"/>
      <c r="H14" s="10"/>
      <c r="I14" s="11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6"/>
  <sheetViews>
    <sheetView workbookViewId="0">
      <selection activeCell="D45" sqref="D4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8" ht="42" customHeight="1" x14ac:dyDescent="0.25">
      <c r="A1" s="135" t="s">
        <v>185</v>
      </c>
      <c r="B1" s="135"/>
      <c r="C1" s="135"/>
      <c r="D1" s="135"/>
      <c r="E1" s="135"/>
      <c r="F1" s="135"/>
      <c r="G1" s="135"/>
      <c r="H1" s="135"/>
      <c r="I1" s="135"/>
    </row>
    <row r="2" spans="1:18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8" ht="18" customHeight="1" x14ac:dyDescent="0.25">
      <c r="A3" s="135" t="s">
        <v>33</v>
      </c>
      <c r="B3" s="136"/>
      <c r="C3" s="136"/>
      <c r="D3" s="136"/>
      <c r="E3" s="136"/>
      <c r="F3" s="136"/>
      <c r="G3" s="136"/>
      <c r="H3" s="136"/>
      <c r="I3" s="136"/>
    </row>
    <row r="4" spans="1:18" ht="18" x14ac:dyDescent="0.25">
      <c r="A4" s="102" t="s">
        <v>181</v>
      </c>
      <c r="B4" s="103"/>
      <c r="C4" s="104">
        <v>7.5345000000000004</v>
      </c>
      <c r="D4" s="4"/>
      <c r="E4" s="4"/>
      <c r="F4" s="4"/>
      <c r="G4" s="4"/>
      <c r="H4" s="5"/>
      <c r="I4" s="109" t="s">
        <v>182</v>
      </c>
    </row>
    <row r="5" spans="1:18" ht="25.5" x14ac:dyDescent="0.25">
      <c r="A5" s="182" t="s">
        <v>35</v>
      </c>
      <c r="B5" s="183"/>
      <c r="C5" s="184"/>
      <c r="D5" s="23" t="s">
        <v>36</v>
      </c>
      <c r="E5" s="23" t="s">
        <v>12</v>
      </c>
      <c r="F5" s="24" t="s">
        <v>13</v>
      </c>
      <c r="G5" s="24" t="s">
        <v>49</v>
      </c>
      <c r="H5" s="24" t="s">
        <v>50</v>
      </c>
      <c r="I5" s="24" t="s">
        <v>51</v>
      </c>
    </row>
    <row r="6" spans="1:18" x14ac:dyDescent="0.25">
      <c r="A6" s="179" t="s">
        <v>75</v>
      </c>
      <c r="B6" s="180"/>
      <c r="C6" s="181"/>
      <c r="D6" s="30" t="s">
        <v>76</v>
      </c>
      <c r="E6" s="49">
        <f>(E7+E33)</f>
        <v>2035862.1434733558</v>
      </c>
      <c r="F6" s="49">
        <f t="shared" ref="F6:I6" si="0">(F7+F33)</f>
        <v>2156281.1069082217</v>
      </c>
      <c r="G6" s="49">
        <f t="shared" si="0"/>
        <v>2268897</v>
      </c>
      <c r="H6" s="77">
        <f t="shared" si="0"/>
        <v>2296637</v>
      </c>
      <c r="I6" s="77">
        <f t="shared" si="0"/>
        <v>2302743</v>
      </c>
    </row>
    <row r="7" spans="1:18" x14ac:dyDescent="0.25">
      <c r="A7" s="179" t="s">
        <v>77</v>
      </c>
      <c r="B7" s="180"/>
      <c r="C7" s="181"/>
      <c r="D7" s="30" t="s">
        <v>78</v>
      </c>
      <c r="E7" s="49">
        <f>(E8+E12+E15+E23+E26+E30)</f>
        <v>2005589.0901851482</v>
      </c>
      <c r="F7" s="49">
        <f>(F8+F12+F15+F23+F26+F30)</f>
        <v>2119583.2503815778</v>
      </c>
      <c r="G7" s="50">
        <v>2225164</v>
      </c>
      <c r="H7" s="116">
        <f>SUM(H8,H12,H15,H23,H26,H30)</f>
        <v>2252904</v>
      </c>
      <c r="I7" s="116">
        <f>SUM(I8,I12,I15,I23,I26,I30)</f>
        <v>2259010</v>
      </c>
      <c r="L7" s="61"/>
      <c r="M7" s="61"/>
      <c r="N7" s="61"/>
      <c r="O7" s="61"/>
      <c r="P7" s="61"/>
      <c r="Q7" s="61"/>
      <c r="R7" s="61"/>
    </row>
    <row r="8" spans="1:18" x14ac:dyDescent="0.25">
      <c r="A8" s="176" t="s">
        <v>79</v>
      </c>
      <c r="B8" s="177"/>
      <c r="C8" s="178"/>
      <c r="D8" s="43" t="s">
        <v>20</v>
      </c>
      <c r="E8" s="76">
        <f>(E9)</f>
        <v>1460310.8368173069</v>
      </c>
      <c r="F8" s="76">
        <f>(F9)</f>
        <v>1495786.0508328355</v>
      </c>
      <c r="G8" s="79">
        <v>1604353</v>
      </c>
      <c r="H8" s="79">
        <f>(H9)</f>
        <v>1571836</v>
      </c>
      <c r="I8" s="79">
        <f>(I9)</f>
        <v>1583118</v>
      </c>
      <c r="L8" s="61"/>
      <c r="M8" s="61"/>
      <c r="N8" s="61"/>
      <c r="O8" s="61"/>
      <c r="P8" s="61"/>
      <c r="Q8" s="61"/>
      <c r="R8" s="61"/>
    </row>
    <row r="9" spans="1:18" x14ac:dyDescent="0.25">
      <c r="A9" s="170">
        <v>3</v>
      </c>
      <c r="B9" s="171"/>
      <c r="C9" s="172"/>
      <c r="D9" s="29" t="s">
        <v>24</v>
      </c>
      <c r="E9" s="9">
        <f>SUM(E10:E11)</f>
        <v>1460310.8368173069</v>
      </c>
      <c r="F9" s="9">
        <f>(SUM(F10:F11))</f>
        <v>1495786.0508328355</v>
      </c>
      <c r="G9" s="10">
        <v>1604353</v>
      </c>
      <c r="H9" s="10">
        <f>(SUM(H10:H11))</f>
        <v>1571836</v>
      </c>
      <c r="I9" s="10">
        <f>(SUM(I10:I11))</f>
        <v>1583118</v>
      </c>
      <c r="K9" s="61"/>
      <c r="L9" s="61"/>
      <c r="M9" s="61"/>
      <c r="N9" s="61"/>
      <c r="O9" s="61"/>
      <c r="P9" s="61"/>
      <c r="Q9" s="61"/>
      <c r="R9" s="61"/>
    </row>
    <row r="10" spans="1:18" x14ac:dyDescent="0.25">
      <c r="A10" s="173">
        <v>31</v>
      </c>
      <c r="B10" s="174"/>
      <c r="C10" s="175"/>
      <c r="D10" s="29" t="s">
        <v>25</v>
      </c>
      <c r="E10" s="9">
        <v>1452119.1850819562</v>
      </c>
      <c r="F10" s="10">
        <v>1487358.1524985067</v>
      </c>
      <c r="G10" s="10">
        <v>1595925</v>
      </c>
      <c r="H10" s="10">
        <v>1563408</v>
      </c>
      <c r="I10" s="11">
        <v>1574690</v>
      </c>
      <c r="L10" s="61"/>
      <c r="M10" s="61"/>
      <c r="N10" s="61"/>
      <c r="O10" s="61"/>
      <c r="P10" s="61"/>
      <c r="Q10" s="61"/>
      <c r="R10" s="61"/>
    </row>
    <row r="11" spans="1:18" x14ac:dyDescent="0.25">
      <c r="A11" s="173">
        <v>32</v>
      </c>
      <c r="B11" s="174"/>
      <c r="C11" s="175"/>
      <c r="D11" s="29" t="s">
        <v>37</v>
      </c>
      <c r="E11" s="9">
        <v>8191.6517353507197</v>
      </c>
      <c r="F11" s="10">
        <v>8427.8983343287546</v>
      </c>
      <c r="G11" s="10">
        <v>8428</v>
      </c>
      <c r="H11" s="10">
        <v>8428</v>
      </c>
      <c r="I11" s="10">
        <v>8428</v>
      </c>
      <c r="L11" s="61"/>
      <c r="M11" s="61"/>
      <c r="N11" s="61"/>
      <c r="O11" s="61"/>
      <c r="P11" s="61"/>
      <c r="Q11" s="61"/>
      <c r="R11" s="61"/>
    </row>
    <row r="12" spans="1:18" s="117" customFormat="1" x14ac:dyDescent="0.25">
      <c r="A12" s="176" t="s">
        <v>83</v>
      </c>
      <c r="B12" s="177"/>
      <c r="C12" s="178"/>
      <c r="D12" s="43" t="s">
        <v>41</v>
      </c>
      <c r="E12" s="76">
        <v>334.46147720485766</v>
      </c>
      <c r="F12" s="79">
        <v>2123.5649346340169</v>
      </c>
      <c r="G12" s="79">
        <v>2124</v>
      </c>
      <c r="H12" s="79">
        <v>2124</v>
      </c>
      <c r="I12" s="79">
        <v>2124</v>
      </c>
      <c r="L12" s="119"/>
      <c r="M12" s="119"/>
      <c r="N12" s="119"/>
      <c r="O12" s="119"/>
      <c r="P12" s="119"/>
      <c r="Q12" s="119"/>
      <c r="R12" s="119"/>
    </row>
    <row r="13" spans="1:18" x14ac:dyDescent="0.25">
      <c r="A13" s="170">
        <v>3</v>
      </c>
      <c r="B13" s="171"/>
      <c r="C13" s="172"/>
      <c r="D13" s="29" t="s">
        <v>24</v>
      </c>
      <c r="E13" s="9">
        <v>334.46147720485766</v>
      </c>
      <c r="F13" s="10">
        <v>2123.5649346340169</v>
      </c>
      <c r="G13" s="10">
        <v>2124</v>
      </c>
      <c r="H13" s="10">
        <v>2124</v>
      </c>
      <c r="I13" s="10">
        <v>2124</v>
      </c>
      <c r="L13" s="61"/>
      <c r="M13" s="61"/>
      <c r="N13" s="61"/>
      <c r="O13" s="61"/>
      <c r="P13" s="61"/>
      <c r="Q13" s="61"/>
      <c r="R13" s="61"/>
    </row>
    <row r="14" spans="1:18" x14ac:dyDescent="0.25">
      <c r="A14" s="173">
        <v>32</v>
      </c>
      <c r="B14" s="174"/>
      <c r="C14" s="175"/>
      <c r="D14" s="29" t="s">
        <v>37</v>
      </c>
      <c r="E14" s="9">
        <v>334.46147720485766</v>
      </c>
      <c r="F14" s="10">
        <v>2123.5649346340169</v>
      </c>
      <c r="G14" s="10">
        <v>2124</v>
      </c>
      <c r="H14" s="10">
        <v>2124</v>
      </c>
      <c r="I14" s="10">
        <v>2124</v>
      </c>
      <c r="L14" s="61"/>
      <c r="M14" s="61"/>
      <c r="N14" s="61"/>
      <c r="O14" s="61"/>
      <c r="P14" s="61"/>
      <c r="Q14" s="61"/>
      <c r="R14" s="61"/>
    </row>
    <row r="15" spans="1:18" s="117" customFormat="1" ht="15" customHeight="1" x14ac:dyDescent="0.25">
      <c r="A15" s="176" t="s">
        <v>84</v>
      </c>
      <c r="B15" s="177"/>
      <c r="C15" s="178"/>
      <c r="D15" s="43" t="s">
        <v>63</v>
      </c>
      <c r="E15" s="76">
        <f>(E17+E21)</f>
        <v>540224.03610060376</v>
      </c>
      <c r="F15" s="76">
        <f>(F16+F17+F21)</f>
        <v>611653.06257880409</v>
      </c>
      <c r="G15" s="118">
        <v>612648</v>
      </c>
      <c r="H15" s="79">
        <f>(H16+H17+H21)</f>
        <v>672905</v>
      </c>
      <c r="I15" s="118">
        <f>(I16+I17+I21)</f>
        <v>667729</v>
      </c>
      <c r="K15" s="119"/>
      <c r="L15" s="119"/>
      <c r="M15" s="119"/>
      <c r="N15" s="119"/>
      <c r="O15" s="119"/>
      <c r="P15" s="119"/>
      <c r="Q15" s="119"/>
      <c r="R15" s="119"/>
    </row>
    <row r="16" spans="1:18" ht="15" customHeight="1" x14ac:dyDescent="0.25">
      <c r="A16" s="47">
        <v>922</v>
      </c>
      <c r="B16" s="48"/>
      <c r="C16" s="43"/>
      <c r="D16" s="43" t="s">
        <v>89</v>
      </c>
      <c r="E16" s="9">
        <v>49438.704625389866</v>
      </c>
      <c r="F16" s="9">
        <v>49439.2461344482</v>
      </c>
      <c r="G16" s="10">
        <v>13272</v>
      </c>
      <c r="H16" s="10">
        <v>0</v>
      </c>
      <c r="I16" s="11">
        <v>0</v>
      </c>
      <c r="K16" s="61"/>
      <c r="L16" s="61"/>
      <c r="M16" s="61"/>
      <c r="N16" s="61"/>
      <c r="O16" s="61"/>
      <c r="P16" s="61"/>
      <c r="Q16" s="61"/>
      <c r="R16" s="61"/>
    </row>
    <row r="17" spans="1:18" ht="15" customHeight="1" x14ac:dyDescent="0.25">
      <c r="A17" s="170">
        <v>3</v>
      </c>
      <c r="B17" s="171"/>
      <c r="C17" s="172"/>
      <c r="D17" s="29" t="s">
        <v>24</v>
      </c>
      <c r="E17" s="9">
        <f>SUM(E18:E20)</f>
        <v>527426.77019045711</v>
      </c>
      <c r="F17" s="9">
        <f>(SUM(F18:F20))</f>
        <v>560886.5883602096</v>
      </c>
      <c r="G17" s="10">
        <f>G18+G19+G20</f>
        <v>594067</v>
      </c>
      <c r="H17" s="10">
        <f>(SUM(H18:H20))</f>
        <v>667596</v>
      </c>
      <c r="I17" s="10">
        <f>(SUM(I18:I20))</f>
        <v>662420</v>
      </c>
      <c r="K17" s="61"/>
      <c r="L17" s="61"/>
      <c r="M17" s="61"/>
      <c r="N17" s="61"/>
      <c r="O17" s="61"/>
      <c r="P17" s="61"/>
      <c r="Q17" s="61"/>
      <c r="R17" s="61"/>
    </row>
    <row r="18" spans="1:18" ht="15" customHeight="1" x14ac:dyDescent="0.25">
      <c r="A18" s="173">
        <v>31</v>
      </c>
      <c r="B18" s="174"/>
      <c r="C18" s="175"/>
      <c r="D18" s="29" t="s">
        <v>25</v>
      </c>
      <c r="E18" s="9">
        <v>186079.36823943193</v>
      </c>
      <c r="F18" s="10">
        <v>209197.69062313356</v>
      </c>
      <c r="G18" s="10">
        <v>194093</v>
      </c>
      <c r="H18" s="10">
        <v>264981</v>
      </c>
      <c r="I18" s="11">
        <v>229133</v>
      </c>
      <c r="K18" s="61"/>
      <c r="L18" s="61"/>
      <c r="M18" s="61"/>
      <c r="N18" s="61"/>
      <c r="O18" s="61"/>
      <c r="P18" s="61"/>
      <c r="Q18" s="61"/>
      <c r="R18" s="61"/>
    </row>
    <row r="19" spans="1:18" ht="15" customHeight="1" x14ac:dyDescent="0.25">
      <c r="A19" s="173">
        <v>32</v>
      </c>
      <c r="B19" s="174"/>
      <c r="C19" s="175"/>
      <c r="D19" s="29" t="s">
        <v>37</v>
      </c>
      <c r="E19" s="9">
        <v>321179.90576680598</v>
      </c>
      <c r="F19" s="10">
        <v>349366.24858982011</v>
      </c>
      <c r="G19" s="10">
        <v>397651</v>
      </c>
      <c r="H19" s="10">
        <v>400292</v>
      </c>
      <c r="I19" s="11">
        <v>430964</v>
      </c>
      <c r="K19" s="61"/>
      <c r="L19" s="61"/>
      <c r="M19" s="61"/>
      <c r="N19" s="61"/>
      <c r="O19" s="61"/>
      <c r="P19" s="61"/>
      <c r="Q19" s="61"/>
      <c r="R19" s="61"/>
    </row>
    <row r="20" spans="1:18" ht="15" customHeight="1" x14ac:dyDescent="0.25">
      <c r="A20" s="173">
        <v>34</v>
      </c>
      <c r="B20" s="174"/>
      <c r="C20" s="175"/>
      <c r="D20" s="29" t="s">
        <v>68</v>
      </c>
      <c r="E20" s="9">
        <v>20167.496184219257</v>
      </c>
      <c r="F20" s="10">
        <v>2322.649147255956</v>
      </c>
      <c r="G20" s="10">
        <v>2323</v>
      </c>
      <c r="H20" s="10">
        <v>2323</v>
      </c>
      <c r="I20" s="10">
        <v>2323</v>
      </c>
      <c r="L20" s="61"/>
      <c r="M20" s="61"/>
      <c r="N20" s="61"/>
      <c r="O20" s="61"/>
      <c r="P20" s="61"/>
      <c r="Q20" s="61"/>
      <c r="R20" s="61"/>
    </row>
    <row r="21" spans="1:18" ht="25.5" x14ac:dyDescent="0.25">
      <c r="A21" s="170">
        <v>4</v>
      </c>
      <c r="B21" s="171"/>
      <c r="C21" s="172"/>
      <c r="D21" s="29" t="s">
        <v>26</v>
      </c>
      <c r="E21" s="9">
        <v>12797.265910146658</v>
      </c>
      <c r="F21" s="10">
        <v>1327.2280841462605</v>
      </c>
      <c r="G21" s="10">
        <v>5309</v>
      </c>
      <c r="H21" s="10">
        <v>5309</v>
      </c>
      <c r="I21" s="10">
        <v>5309</v>
      </c>
      <c r="L21" s="61"/>
      <c r="M21" s="61"/>
      <c r="N21" s="61"/>
      <c r="O21" s="61"/>
      <c r="P21" s="61"/>
      <c r="Q21" s="61"/>
      <c r="R21" s="61"/>
    </row>
    <row r="22" spans="1:18" ht="25.5" x14ac:dyDescent="0.25">
      <c r="A22" s="173">
        <v>42</v>
      </c>
      <c r="B22" s="174"/>
      <c r="C22" s="175"/>
      <c r="D22" s="29" t="s">
        <v>57</v>
      </c>
      <c r="E22" s="9">
        <v>12797.265910146658</v>
      </c>
      <c r="F22" s="10">
        <v>1327.2280841462605</v>
      </c>
      <c r="G22" s="10">
        <v>5309</v>
      </c>
      <c r="H22" s="10">
        <v>5309</v>
      </c>
      <c r="I22" s="10">
        <v>5309</v>
      </c>
      <c r="L22" s="61"/>
      <c r="M22" s="61"/>
      <c r="N22" s="61"/>
      <c r="O22" s="61"/>
      <c r="P22" s="61"/>
      <c r="Q22" s="61"/>
      <c r="R22" s="61"/>
    </row>
    <row r="23" spans="1:18" s="117" customFormat="1" x14ac:dyDescent="0.25">
      <c r="A23" s="176" t="s">
        <v>85</v>
      </c>
      <c r="B23" s="177"/>
      <c r="C23" s="178"/>
      <c r="D23" s="43" t="s">
        <v>88</v>
      </c>
      <c r="E23" s="76">
        <v>4005.5743579534142</v>
      </c>
      <c r="F23" s="79">
        <v>5906.1649744508586</v>
      </c>
      <c r="G23" s="79">
        <v>5906</v>
      </c>
      <c r="H23" s="79">
        <v>5906</v>
      </c>
      <c r="I23" s="79">
        <v>5906</v>
      </c>
      <c r="L23" s="119"/>
      <c r="M23" s="119"/>
      <c r="N23" s="119"/>
      <c r="O23" s="119"/>
      <c r="P23" s="119"/>
      <c r="Q23" s="119"/>
      <c r="R23" s="119"/>
    </row>
    <row r="24" spans="1:18" x14ac:dyDescent="0.25">
      <c r="A24" s="170">
        <v>3</v>
      </c>
      <c r="B24" s="171"/>
      <c r="C24" s="172"/>
      <c r="D24" s="29" t="s">
        <v>24</v>
      </c>
      <c r="E24" s="9">
        <v>4005.5743579534142</v>
      </c>
      <c r="F24" s="10">
        <v>5906.1649744508586</v>
      </c>
      <c r="G24" s="10">
        <v>5906</v>
      </c>
      <c r="H24" s="10">
        <v>5906</v>
      </c>
      <c r="I24" s="10">
        <v>5906</v>
      </c>
      <c r="L24" s="61"/>
      <c r="M24" s="61"/>
      <c r="N24" s="61"/>
      <c r="O24" s="61"/>
      <c r="P24" s="61"/>
      <c r="Q24" s="61"/>
      <c r="R24" s="61"/>
    </row>
    <row r="25" spans="1:18" x14ac:dyDescent="0.25">
      <c r="A25" s="173">
        <v>32</v>
      </c>
      <c r="B25" s="174"/>
      <c r="C25" s="175"/>
      <c r="D25" s="29" t="s">
        <v>37</v>
      </c>
      <c r="E25" s="9">
        <v>4005.5902846904237</v>
      </c>
      <c r="F25" s="10">
        <v>5906.1649744508586</v>
      </c>
      <c r="G25" s="10">
        <v>5906</v>
      </c>
      <c r="H25" s="10">
        <v>5906</v>
      </c>
      <c r="I25" s="10">
        <v>5906</v>
      </c>
      <c r="L25" s="61"/>
      <c r="M25" s="61"/>
      <c r="N25" s="61"/>
      <c r="O25" s="61"/>
      <c r="P25" s="61"/>
      <c r="Q25" s="61"/>
      <c r="R25" s="61"/>
    </row>
    <row r="26" spans="1:18" s="117" customFormat="1" x14ac:dyDescent="0.25">
      <c r="A26" s="176" t="s">
        <v>86</v>
      </c>
      <c r="B26" s="177"/>
      <c r="C26" s="178"/>
      <c r="D26" s="43" t="s">
        <v>66</v>
      </c>
      <c r="E26" s="76">
        <f>(E27)</f>
        <v>714.18143207910271</v>
      </c>
      <c r="F26" s="79">
        <v>132.72280841462606</v>
      </c>
      <c r="G26" s="79">
        <v>133</v>
      </c>
      <c r="H26" s="79">
        <v>133</v>
      </c>
      <c r="I26" s="79">
        <v>133</v>
      </c>
      <c r="L26" s="119"/>
      <c r="M26" s="119"/>
      <c r="N26" s="119"/>
      <c r="O26" s="119"/>
      <c r="P26" s="119"/>
      <c r="Q26" s="119"/>
      <c r="R26" s="119"/>
    </row>
    <row r="27" spans="1:18" x14ac:dyDescent="0.25">
      <c r="A27" s="170">
        <v>3</v>
      </c>
      <c r="B27" s="171"/>
      <c r="C27" s="172"/>
      <c r="D27" s="29" t="s">
        <v>24</v>
      </c>
      <c r="E27" s="9">
        <f>(E28+E29)</f>
        <v>714.18143207910271</v>
      </c>
      <c r="F27" s="10">
        <v>132.72280841462606</v>
      </c>
      <c r="G27" s="10">
        <v>133</v>
      </c>
      <c r="H27" s="10">
        <v>133</v>
      </c>
      <c r="I27" s="10">
        <v>133</v>
      </c>
      <c r="L27" s="61"/>
      <c r="M27" s="61"/>
      <c r="N27" s="61"/>
      <c r="O27" s="61"/>
      <c r="P27" s="61"/>
      <c r="Q27" s="61"/>
      <c r="R27" s="61"/>
    </row>
    <row r="28" spans="1:18" x14ac:dyDescent="0.25">
      <c r="A28" s="173">
        <v>32</v>
      </c>
      <c r="B28" s="174"/>
      <c r="C28" s="175"/>
      <c r="D28" s="29" t="s">
        <v>37</v>
      </c>
      <c r="E28" s="9">
        <v>261.59665538522796</v>
      </c>
      <c r="F28" s="10">
        <v>132.72280841462606</v>
      </c>
      <c r="G28" s="10">
        <v>133</v>
      </c>
      <c r="H28" s="10">
        <v>133</v>
      </c>
      <c r="I28" s="10">
        <v>133</v>
      </c>
      <c r="L28" s="61"/>
      <c r="M28" s="61"/>
      <c r="N28" s="61"/>
      <c r="O28" s="61"/>
      <c r="P28" s="61"/>
      <c r="Q28" s="61"/>
      <c r="R28" s="61"/>
    </row>
    <row r="29" spans="1:18" x14ac:dyDescent="0.25">
      <c r="A29" s="44">
        <v>38</v>
      </c>
      <c r="B29" s="45"/>
      <c r="C29" s="46"/>
      <c r="D29" s="29" t="s">
        <v>70</v>
      </c>
      <c r="E29" s="9">
        <v>452.5847766938748</v>
      </c>
      <c r="F29" s="10">
        <v>0</v>
      </c>
      <c r="G29" s="10">
        <v>0</v>
      </c>
      <c r="H29" s="10">
        <v>0</v>
      </c>
      <c r="I29" s="11">
        <v>0</v>
      </c>
    </row>
    <row r="30" spans="1:18" s="117" customFormat="1" x14ac:dyDescent="0.25">
      <c r="A30" s="176" t="s">
        <v>87</v>
      </c>
      <c r="B30" s="177"/>
      <c r="C30" s="178"/>
      <c r="D30" s="43" t="s">
        <v>67</v>
      </c>
      <c r="E30" s="76">
        <v>0</v>
      </c>
      <c r="F30" s="79">
        <v>3981.6842524387812</v>
      </c>
      <c r="G30" s="79">
        <v>0</v>
      </c>
      <c r="H30" s="79">
        <v>0</v>
      </c>
      <c r="I30" s="120">
        <v>0</v>
      </c>
    </row>
    <row r="31" spans="1:18" ht="25.5" x14ac:dyDescent="0.25">
      <c r="A31" s="170">
        <v>4</v>
      </c>
      <c r="B31" s="171"/>
      <c r="C31" s="172"/>
      <c r="D31" s="29" t="s">
        <v>26</v>
      </c>
      <c r="E31" s="9">
        <v>0</v>
      </c>
      <c r="F31" s="10">
        <v>3981.6842524387812</v>
      </c>
      <c r="G31" s="10">
        <v>0</v>
      </c>
      <c r="H31" s="10">
        <v>0</v>
      </c>
      <c r="I31" s="11">
        <v>0</v>
      </c>
    </row>
    <row r="32" spans="1:18" ht="25.5" x14ac:dyDescent="0.25">
      <c r="A32" s="173">
        <v>42</v>
      </c>
      <c r="B32" s="174"/>
      <c r="C32" s="175"/>
      <c r="D32" s="29" t="s">
        <v>57</v>
      </c>
      <c r="E32" s="9">
        <v>0</v>
      </c>
      <c r="F32" s="10">
        <v>3981.6842524387812</v>
      </c>
      <c r="G32" s="10">
        <v>0</v>
      </c>
      <c r="H32" s="10">
        <v>0</v>
      </c>
      <c r="I32" s="11">
        <v>0</v>
      </c>
    </row>
    <row r="33" spans="1:9" ht="28.5" customHeight="1" x14ac:dyDescent="0.25">
      <c r="A33" s="179" t="s">
        <v>80</v>
      </c>
      <c r="B33" s="180"/>
      <c r="C33" s="181"/>
      <c r="D33" s="30" t="s">
        <v>81</v>
      </c>
      <c r="E33" s="49">
        <f>(E37+E34)</f>
        <v>30273.053288207579</v>
      </c>
      <c r="F33" s="49">
        <f>(F37+F34)</f>
        <v>36697.8565266441</v>
      </c>
      <c r="G33" s="50">
        <f>(G34+G37)</f>
        <v>43733</v>
      </c>
      <c r="H33" s="50">
        <f>(H34+H37)</f>
        <v>43733</v>
      </c>
      <c r="I33" s="50">
        <f>(I34+I37)</f>
        <v>43733</v>
      </c>
    </row>
    <row r="34" spans="1:9" s="117" customFormat="1" ht="15" customHeight="1" x14ac:dyDescent="0.25">
      <c r="A34" s="176" t="s">
        <v>85</v>
      </c>
      <c r="B34" s="177"/>
      <c r="C34" s="178"/>
      <c r="D34" s="43" t="s">
        <v>88</v>
      </c>
      <c r="E34" s="76">
        <f>(E36)</f>
        <v>6590.9987391333198</v>
      </c>
      <c r="F34" s="79">
        <v>7631.5614838409974</v>
      </c>
      <c r="G34" s="79">
        <v>7632</v>
      </c>
      <c r="H34" s="79">
        <v>7632</v>
      </c>
      <c r="I34" s="79">
        <v>7632</v>
      </c>
    </row>
    <row r="35" spans="1:9" x14ac:dyDescent="0.25">
      <c r="A35" s="170">
        <v>3</v>
      </c>
      <c r="B35" s="171"/>
      <c r="C35" s="172"/>
      <c r="D35" s="29" t="s">
        <v>24</v>
      </c>
      <c r="E35" s="9">
        <f>(E36)</f>
        <v>6590.9987391333198</v>
      </c>
      <c r="F35" s="10">
        <v>7631.5614838409974</v>
      </c>
      <c r="G35" s="10">
        <v>7632</v>
      </c>
      <c r="H35" s="10">
        <v>7632</v>
      </c>
      <c r="I35" s="10">
        <v>7632</v>
      </c>
    </row>
    <row r="36" spans="1:9" x14ac:dyDescent="0.25">
      <c r="A36" s="173">
        <v>32</v>
      </c>
      <c r="B36" s="174"/>
      <c r="C36" s="175"/>
      <c r="D36" s="29" t="s">
        <v>37</v>
      </c>
      <c r="E36" s="9">
        <v>6590.9987391333198</v>
      </c>
      <c r="F36" s="10">
        <v>7631.5614838409974</v>
      </c>
      <c r="G36" s="10">
        <v>7632</v>
      </c>
      <c r="H36" s="10">
        <v>7632</v>
      </c>
      <c r="I36" s="10">
        <v>7632</v>
      </c>
    </row>
    <row r="37" spans="1:9" s="117" customFormat="1" x14ac:dyDescent="0.25">
      <c r="A37" s="176" t="s">
        <v>79</v>
      </c>
      <c r="B37" s="177"/>
      <c r="C37" s="178"/>
      <c r="D37" s="43" t="s">
        <v>20</v>
      </c>
      <c r="E37" s="76">
        <f>(E39)</f>
        <v>23682.054549074259</v>
      </c>
      <c r="F37" s="79">
        <v>29066.295042803104</v>
      </c>
      <c r="G37" s="79">
        <v>36101</v>
      </c>
      <c r="H37" s="79">
        <v>36101</v>
      </c>
      <c r="I37" s="79">
        <v>36101</v>
      </c>
    </row>
    <row r="38" spans="1:9" x14ac:dyDescent="0.25">
      <c r="A38" s="170">
        <v>3</v>
      </c>
      <c r="B38" s="171"/>
      <c r="C38" s="172"/>
      <c r="D38" s="29" t="s">
        <v>24</v>
      </c>
      <c r="E38" s="9">
        <f>(E39)</f>
        <v>23682.054549074259</v>
      </c>
      <c r="F38" s="10">
        <v>29066.295042803104</v>
      </c>
      <c r="G38" s="10">
        <v>36101</v>
      </c>
      <c r="H38" s="10">
        <v>36101</v>
      </c>
      <c r="I38" s="10">
        <v>36101</v>
      </c>
    </row>
    <row r="39" spans="1:9" ht="38.25" x14ac:dyDescent="0.25">
      <c r="A39" s="173">
        <v>37</v>
      </c>
      <c r="B39" s="174"/>
      <c r="C39" s="175"/>
      <c r="D39" s="29" t="s">
        <v>82</v>
      </c>
      <c r="E39" s="9">
        <v>23682.054549074259</v>
      </c>
      <c r="F39" s="10">
        <v>29066.295042803104</v>
      </c>
      <c r="G39" s="10">
        <v>36101</v>
      </c>
      <c r="H39" s="10">
        <v>36101</v>
      </c>
      <c r="I39" s="10">
        <v>36101</v>
      </c>
    </row>
    <row r="40" spans="1:9" x14ac:dyDescent="0.25">
      <c r="A40" s="101" t="s">
        <v>187</v>
      </c>
      <c r="B40" s="101"/>
      <c r="C40" s="101"/>
      <c r="D40" s="101"/>
      <c r="E40" s="101"/>
      <c r="F40" s="101"/>
      <c r="G40" s="101"/>
      <c r="H40" s="101"/>
      <c r="I40" s="101"/>
    </row>
    <row r="41" spans="1:9" x14ac:dyDescent="0.25">
      <c r="A41" s="100"/>
      <c r="B41" s="100"/>
      <c r="C41" s="100"/>
      <c r="D41" s="100"/>
    </row>
    <row r="43" spans="1:9" x14ac:dyDescent="0.25">
      <c r="A43" t="s">
        <v>175</v>
      </c>
      <c r="B43" t="s">
        <v>189</v>
      </c>
    </row>
    <row r="44" spans="1:9" x14ac:dyDescent="0.25">
      <c r="A44" t="s">
        <v>190</v>
      </c>
    </row>
    <row r="45" spans="1:9" x14ac:dyDescent="0.25">
      <c r="A45" t="s">
        <v>188</v>
      </c>
      <c r="H45" t="s">
        <v>177</v>
      </c>
    </row>
    <row r="46" spans="1:9" x14ac:dyDescent="0.25">
      <c r="H46" t="s">
        <v>178</v>
      </c>
    </row>
  </sheetData>
  <mergeCells count="35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36:C36"/>
    <mergeCell ref="A35:C35"/>
    <mergeCell ref="A15:C15"/>
    <mergeCell ref="A30:C30"/>
    <mergeCell ref="A31:C31"/>
    <mergeCell ref="A32:C32"/>
    <mergeCell ref="A28:C28"/>
    <mergeCell ref="A21:C21"/>
    <mergeCell ref="A22:C22"/>
    <mergeCell ref="A33:C33"/>
    <mergeCell ref="A34:C34"/>
    <mergeCell ref="A38:C38"/>
    <mergeCell ref="A39:C39"/>
    <mergeCell ref="A12:C12"/>
    <mergeCell ref="A13:C13"/>
    <mergeCell ref="A17:C17"/>
    <mergeCell ref="A14:C14"/>
    <mergeCell ref="A37:C37"/>
    <mergeCell ref="A18:C18"/>
    <mergeCell ref="A19:C19"/>
    <mergeCell ref="A20:C20"/>
    <mergeCell ref="A23:C23"/>
    <mergeCell ref="A24:C24"/>
    <mergeCell ref="A25:C25"/>
    <mergeCell ref="A26:C26"/>
    <mergeCell ref="A27:C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5" t="s">
        <v>56</v>
      </c>
      <c r="B1" s="135"/>
      <c r="C1" s="135"/>
      <c r="D1" s="135"/>
      <c r="E1" s="135"/>
      <c r="F1" s="135"/>
      <c r="G1" s="135"/>
      <c r="H1" s="135"/>
      <c r="I1" s="13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5" t="s">
        <v>33</v>
      </c>
      <c r="B3" s="136"/>
      <c r="C3" s="136"/>
      <c r="D3" s="136"/>
      <c r="E3" s="136"/>
      <c r="F3" s="136"/>
      <c r="G3" s="136"/>
      <c r="H3" s="136"/>
      <c r="I3" s="136"/>
    </row>
    <row r="4" spans="1:9" ht="18" x14ac:dyDescent="0.25">
      <c r="A4" s="191" t="s">
        <v>180</v>
      </c>
      <c r="B4" s="192"/>
      <c r="C4" s="192"/>
      <c r="D4" s="109" t="s">
        <v>182</v>
      </c>
      <c r="E4" s="4"/>
      <c r="F4" s="4"/>
      <c r="G4" s="4"/>
      <c r="H4" s="110" t="s">
        <v>181</v>
      </c>
      <c r="I4" s="106">
        <v>7.5345000000000004</v>
      </c>
    </row>
    <row r="5" spans="1:9" ht="25.5" x14ac:dyDescent="0.25">
      <c r="A5" s="182" t="s">
        <v>35</v>
      </c>
      <c r="B5" s="183"/>
      <c r="C5" s="184"/>
      <c r="D5" s="23" t="s">
        <v>36</v>
      </c>
      <c r="E5" s="23" t="s">
        <v>12</v>
      </c>
      <c r="F5" s="24" t="s">
        <v>13</v>
      </c>
      <c r="G5" s="24" t="s">
        <v>49</v>
      </c>
      <c r="H5" s="24" t="s">
        <v>50</v>
      </c>
      <c r="I5" s="24" t="s">
        <v>51</v>
      </c>
    </row>
    <row r="6" spans="1:9" x14ac:dyDescent="0.25">
      <c r="A6" s="179" t="s">
        <v>75</v>
      </c>
      <c r="B6" s="180"/>
      <c r="C6" s="181"/>
      <c r="D6" s="30" t="s">
        <v>76</v>
      </c>
      <c r="E6" s="49">
        <f>(E7+E126)</f>
        <v>2035862.0718030389</v>
      </c>
      <c r="F6" s="49">
        <f>(F7+F126)</f>
        <v>2156281.1069082217</v>
      </c>
      <c r="G6" s="50">
        <v>2268896.4098480321</v>
      </c>
      <c r="H6" s="50">
        <f>(H7+H126)</f>
        <v>2296635.4789156546</v>
      </c>
      <c r="I6" s="50">
        <f>(I7+I126)</f>
        <v>2302740.7259937618</v>
      </c>
    </row>
    <row r="7" spans="1:9" x14ac:dyDescent="0.25">
      <c r="A7" s="179" t="s">
        <v>77</v>
      </c>
      <c r="B7" s="180"/>
      <c r="C7" s="181"/>
      <c r="D7" s="30" t="s">
        <v>78</v>
      </c>
      <c r="E7" s="49">
        <f>(E8+E20+E34+E107+E110+E116+E122)</f>
        <v>2005589.0185148313</v>
      </c>
      <c r="F7" s="49">
        <f>(SUM(F8,F20,F26,F110,F116,F122))</f>
        <v>2119583.2503815778</v>
      </c>
      <c r="G7" s="50">
        <v>2225164.2444754131</v>
      </c>
      <c r="H7" s="50">
        <f>(H8+H20+H26+H110+H116+H122)</f>
        <v>2252903.3135430352</v>
      </c>
      <c r="I7" s="50">
        <f>(I8+I20+I26+I110+I116+I122)</f>
        <v>2259008.5606211424</v>
      </c>
    </row>
    <row r="8" spans="1:9" x14ac:dyDescent="0.25">
      <c r="A8" s="188" t="s">
        <v>79</v>
      </c>
      <c r="B8" s="189"/>
      <c r="C8" s="190"/>
      <c r="D8" s="64" t="s">
        <v>20</v>
      </c>
      <c r="E8" s="49">
        <f>(E9)</f>
        <v>1460310.8089455168</v>
      </c>
      <c r="F8" s="49">
        <f>(F9)</f>
        <v>1495786.0508328357</v>
      </c>
      <c r="G8" s="50">
        <v>1604353.3081159997</v>
      </c>
      <c r="H8" s="50">
        <f>(H9)</f>
        <v>1571836.2200544162</v>
      </c>
      <c r="I8" s="50">
        <f>(I9)</f>
        <v>1583117.6587696592</v>
      </c>
    </row>
    <row r="9" spans="1:9" x14ac:dyDescent="0.25">
      <c r="A9" s="170">
        <v>3</v>
      </c>
      <c r="B9" s="171"/>
      <c r="C9" s="172"/>
      <c r="D9" s="29" t="s">
        <v>24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80">
        <v>31</v>
      </c>
      <c r="B10" s="81"/>
      <c r="C10" s="29"/>
      <c r="D10" s="29" t="s">
        <v>25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91">
        <v>31111</v>
      </c>
      <c r="B11" s="92"/>
      <c r="C11" s="93"/>
      <c r="D11" s="29" t="s">
        <v>97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91">
        <v>31131</v>
      </c>
      <c r="B12" s="92"/>
      <c r="C12" s="93"/>
      <c r="D12" s="29" t="s">
        <v>98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91">
        <v>31214</v>
      </c>
      <c r="B13" s="92"/>
      <c r="C13" s="93"/>
      <c r="D13" s="29" t="s">
        <v>99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91">
        <v>31219</v>
      </c>
      <c r="B14" s="92"/>
      <c r="C14" s="93"/>
      <c r="D14" s="29" t="s">
        <v>168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91">
        <v>31321</v>
      </c>
      <c r="B15" s="92"/>
      <c r="C15" s="93"/>
      <c r="D15" s="29" t="s">
        <v>100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80">
        <v>32</v>
      </c>
      <c r="B16" s="89"/>
      <c r="C16" s="90"/>
      <c r="D16" s="29" t="s">
        <v>37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94">
        <v>32361</v>
      </c>
      <c r="B17" s="92"/>
      <c r="C17" s="95"/>
      <c r="D17" s="63" t="s">
        <v>101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94">
        <v>32911</v>
      </c>
      <c r="B18" s="92"/>
      <c r="C18" s="96"/>
      <c r="D18" s="63" t="s">
        <v>102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94">
        <v>32955</v>
      </c>
      <c r="B19" s="92"/>
      <c r="C19" s="96"/>
      <c r="D19" s="63" t="s">
        <v>103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188" t="s">
        <v>83</v>
      </c>
      <c r="B20" s="189"/>
      <c r="C20" s="190"/>
      <c r="D20" s="64" t="s">
        <v>41</v>
      </c>
      <c r="E20" s="49">
        <v>334.46147720485766</v>
      </c>
      <c r="F20" s="50">
        <v>2123.5649346340169</v>
      </c>
      <c r="G20" s="50">
        <v>2123.5649346340169</v>
      </c>
      <c r="H20" s="50">
        <f>(H21)</f>
        <v>2123.5649346340169</v>
      </c>
      <c r="I20" s="50">
        <f>(I21)</f>
        <v>2123.5649346340169</v>
      </c>
    </row>
    <row r="21" spans="1:9" x14ac:dyDescent="0.25">
      <c r="A21" s="80">
        <v>3</v>
      </c>
      <c r="B21" s="81"/>
      <c r="C21" s="29"/>
      <c r="D21" s="29" t="s">
        <v>24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80">
        <v>32</v>
      </c>
      <c r="B22" s="81"/>
      <c r="C22" s="29"/>
      <c r="D22" s="29" t="s">
        <v>37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91">
        <v>32132</v>
      </c>
      <c r="B23" s="45"/>
      <c r="C23" s="46"/>
      <c r="D23" s="29" t="s">
        <v>107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91">
        <v>32212</v>
      </c>
      <c r="B24" s="45"/>
      <c r="C24" s="46"/>
      <c r="D24" s="29" t="s">
        <v>106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91">
        <v>32271</v>
      </c>
      <c r="B25" s="45"/>
      <c r="C25" s="46"/>
      <c r="D25" s="29" t="s">
        <v>108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188" t="s">
        <v>84</v>
      </c>
      <c r="B26" s="189"/>
      <c r="C26" s="190"/>
      <c r="D26" s="64" t="s">
        <v>63</v>
      </c>
      <c r="E26" s="49">
        <f>(E27+E34+E107)</f>
        <v>570109.5892229079</v>
      </c>
      <c r="F26" s="49">
        <f>(F27+F34+F107)</f>
        <v>611653.06257880409</v>
      </c>
      <c r="G26" s="50">
        <v>612648.48364191386</v>
      </c>
      <c r="H26" s="50">
        <f>(H27+H34+H107)</f>
        <v>672904.64077111939</v>
      </c>
      <c r="I26" s="50">
        <f>(I27+I34+I107)</f>
        <v>667728.44913398358</v>
      </c>
    </row>
    <row r="27" spans="1:9" ht="15" customHeight="1" x14ac:dyDescent="0.25">
      <c r="A27" s="47">
        <v>922</v>
      </c>
      <c r="B27" s="86"/>
      <c r="C27" s="87"/>
      <c r="D27" s="43" t="s">
        <v>89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97">
        <v>31111</v>
      </c>
      <c r="B28" s="84"/>
      <c r="C28" s="85"/>
      <c r="D28" s="29" t="s">
        <v>97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8">
        <v>32216</v>
      </c>
      <c r="B29" s="84"/>
      <c r="C29" s="85"/>
      <c r="D29" s="63" t="s">
        <v>117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8">
        <v>32224</v>
      </c>
      <c r="B30" s="84"/>
      <c r="C30" s="85"/>
      <c r="D30" s="63" t="s">
        <v>119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8">
        <v>32231</v>
      </c>
      <c r="B31" s="84"/>
      <c r="C31" s="85"/>
      <c r="D31" s="63" t="s">
        <v>120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8">
        <v>32234</v>
      </c>
      <c r="B32" s="84"/>
      <c r="C32" s="85"/>
      <c r="D32" s="63" t="s">
        <v>122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8">
        <v>32239</v>
      </c>
      <c r="B33" s="84"/>
      <c r="C33" s="85"/>
      <c r="D33" s="63" t="s">
        <v>136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80">
        <v>3</v>
      </c>
      <c r="B34" s="84"/>
      <c r="C34" s="85"/>
      <c r="D34" s="29" t="s">
        <v>24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80">
        <v>31</v>
      </c>
      <c r="B35" s="84"/>
      <c r="C35" s="85"/>
      <c r="D35" s="29" t="s">
        <v>25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97">
        <v>31111</v>
      </c>
      <c r="B36" s="84"/>
      <c r="C36" s="85"/>
      <c r="D36" s="29" t="s">
        <v>97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97">
        <v>31113</v>
      </c>
      <c r="B37" s="84"/>
      <c r="C37" s="85"/>
      <c r="D37" s="29" t="s">
        <v>169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97">
        <v>31131</v>
      </c>
      <c r="B38" s="84"/>
      <c r="C38" s="85"/>
      <c r="D38" s="29" t="s">
        <v>98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97">
        <v>31212</v>
      </c>
      <c r="B39" s="84"/>
      <c r="C39" s="85"/>
      <c r="D39" s="63" t="s">
        <v>109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97">
        <v>31213</v>
      </c>
      <c r="B40" s="84"/>
      <c r="C40" s="85"/>
      <c r="D40" s="63" t="s">
        <v>110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97">
        <v>31214</v>
      </c>
      <c r="B41" s="84"/>
      <c r="C41" s="85"/>
      <c r="D41" s="63" t="s">
        <v>99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97">
        <v>31215</v>
      </c>
      <c r="B42" s="84"/>
      <c r="C42" s="85"/>
      <c r="D42" s="65" t="s">
        <v>112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97">
        <v>31216</v>
      </c>
      <c r="B43" s="84"/>
      <c r="C43" s="85"/>
      <c r="D43" s="63" t="s">
        <v>111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97">
        <v>31219</v>
      </c>
      <c r="B44" s="84"/>
      <c r="C44" s="85"/>
      <c r="D44" s="29" t="s">
        <v>168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83">
        <v>32</v>
      </c>
      <c r="B45" s="84"/>
      <c r="C45" s="85"/>
      <c r="D45" s="29" t="s">
        <v>37</v>
      </c>
      <c r="E45" s="9">
        <f>(SUM(E46:E101))</f>
        <v>321179.88453115668</v>
      </c>
      <c r="F45" s="50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8">
        <v>32111</v>
      </c>
      <c r="B46" s="84"/>
      <c r="C46" s="85"/>
      <c r="D46" s="63" t="s">
        <v>113</v>
      </c>
      <c r="E46" s="66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8">
        <v>32113</v>
      </c>
      <c r="B47" s="84"/>
      <c r="C47" s="85"/>
      <c r="D47" s="67" t="s">
        <v>135</v>
      </c>
      <c r="E47" s="66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8">
        <v>32115</v>
      </c>
      <c r="B48" s="84"/>
      <c r="C48" s="85"/>
      <c r="D48" s="65" t="s">
        <v>137</v>
      </c>
      <c r="E48" s="66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8">
        <v>32121</v>
      </c>
      <c r="B49" s="84"/>
      <c r="C49" s="85"/>
      <c r="D49" s="65" t="s">
        <v>138</v>
      </c>
      <c r="E49" s="66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8">
        <v>32131</v>
      </c>
      <c r="B50" s="84"/>
      <c r="C50" s="85"/>
      <c r="D50" s="63" t="s">
        <v>114</v>
      </c>
      <c r="E50" s="66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8">
        <v>32132</v>
      </c>
      <c r="B51" s="84"/>
      <c r="C51" s="85"/>
      <c r="D51" s="63" t="s">
        <v>107</v>
      </c>
      <c r="E51" s="66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8">
        <v>32141</v>
      </c>
      <c r="B52" s="84"/>
      <c r="C52" s="85"/>
      <c r="D52" s="63" t="s">
        <v>139</v>
      </c>
      <c r="E52" s="66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8">
        <v>32211</v>
      </c>
      <c r="B53" s="84"/>
      <c r="C53" s="85"/>
      <c r="D53" s="63" t="s">
        <v>115</v>
      </c>
      <c r="E53" s="66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8">
        <v>32212</v>
      </c>
      <c r="B54" s="84"/>
      <c r="C54" s="85"/>
      <c r="D54" s="63" t="s">
        <v>105</v>
      </c>
      <c r="E54" s="66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8">
        <v>32214</v>
      </c>
      <c r="B55" s="84"/>
      <c r="C55" s="85"/>
      <c r="D55" s="63" t="s">
        <v>116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8">
        <v>32216</v>
      </c>
      <c r="B56" s="84"/>
      <c r="C56" s="85"/>
      <c r="D56" s="63" t="s">
        <v>117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8">
        <v>32219</v>
      </c>
      <c r="B57" s="84"/>
      <c r="C57" s="85"/>
      <c r="D57" s="63" t="s">
        <v>118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8">
        <v>32224</v>
      </c>
      <c r="B58" s="84"/>
      <c r="C58" s="85"/>
      <c r="D58" s="63" t="s">
        <v>119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8">
        <v>32231</v>
      </c>
      <c r="B59" s="84"/>
      <c r="C59" s="85"/>
      <c r="D59" s="63" t="s">
        <v>120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8">
        <v>32233</v>
      </c>
      <c r="B60" s="84"/>
      <c r="C60" s="85"/>
      <c r="D60" s="63" t="s">
        <v>121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8">
        <v>32234</v>
      </c>
      <c r="B61" s="84"/>
      <c r="C61" s="85"/>
      <c r="D61" s="63" t="s">
        <v>122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8">
        <v>32239</v>
      </c>
      <c r="B62" s="84"/>
      <c r="C62" s="85"/>
      <c r="D62" s="63" t="s">
        <v>136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8">
        <v>32241</v>
      </c>
      <c r="B63" s="84"/>
      <c r="C63" s="85"/>
      <c r="D63" s="63" t="s">
        <v>123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8">
        <v>32242</v>
      </c>
      <c r="B64" s="84"/>
      <c r="C64" s="85"/>
      <c r="D64" s="63" t="s">
        <v>124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8">
        <v>32243</v>
      </c>
      <c r="B65" s="84"/>
      <c r="C65" s="85"/>
      <c r="D65" s="63" t="s">
        <v>125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8">
        <v>32251</v>
      </c>
      <c r="B66" s="84"/>
      <c r="C66" s="85"/>
      <c r="D66" s="63" t="s">
        <v>126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8">
        <v>32252</v>
      </c>
      <c r="B67" s="84"/>
      <c r="C67" s="85"/>
      <c r="D67" s="63" t="s">
        <v>127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8">
        <v>32271</v>
      </c>
      <c r="B68" s="84"/>
      <c r="C68" s="85"/>
      <c r="D68" s="63" t="s">
        <v>128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8">
        <v>32311</v>
      </c>
      <c r="B69" s="84"/>
      <c r="C69" s="85"/>
      <c r="D69" s="63" t="s">
        <v>129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8">
        <v>32312</v>
      </c>
      <c r="B70" s="84"/>
      <c r="C70" s="85"/>
      <c r="D70" s="63" t="s">
        <v>130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8">
        <v>32313</v>
      </c>
      <c r="B71" s="84"/>
      <c r="C71" s="85"/>
      <c r="D71" s="63" t="s">
        <v>131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8">
        <v>32321</v>
      </c>
      <c r="B72" s="84"/>
      <c r="C72" s="85"/>
      <c r="D72" s="63" t="s">
        <v>132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8">
        <v>32322</v>
      </c>
      <c r="B73" s="84"/>
      <c r="C73" s="85"/>
      <c r="D73" s="63" t="s">
        <v>133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8">
        <v>32323</v>
      </c>
      <c r="B74" s="84"/>
      <c r="C74" s="85"/>
      <c r="D74" s="63" t="s">
        <v>134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8">
        <v>32341</v>
      </c>
      <c r="B75" s="84"/>
      <c r="C75" s="85"/>
      <c r="D75" s="63" t="s">
        <v>140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8">
        <v>32342</v>
      </c>
      <c r="B76" s="84"/>
      <c r="C76" s="85"/>
      <c r="D76" s="63" t="s">
        <v>141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8">
        <v>32343</v>
      </c>
      <c r="B77" s="84"/>
      <c r="C77" s="85"/>
      <c r="D77" s="63" t="s">
        <v>142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8">
        <v>32344</v>
      </c>
      <c r="B78" s="84"/>
      <c r="C78" s="85"/>
      <c r="D78" s="63" t="s">
        <v>143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8">
        <v>32355</v>
      </c>
      <c r="B79" s="84"/>
      <c r="C79" s="85"/>
      <c r="D79" s="63" t="s">
        <v>144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8">
        <v>32359</v>
      </c>
      <c r="B80" s="84"/>
      <c r="C80" s="85"/>
      <c r="D80" s="63" t="s">
        <v>145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8">
        <v>32361</v>
      </c>
      <c r="B81" s="84"/>
      <c r="C81" s="85"/>
      <c r="D81" s="63" t="s">
        <v>101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8">
        <v>32363</v>
      </c>
      <c r="B82" s="84"/>
      <c r="C82" s="85"/>
      <c r="D82" s="63" t="s">
        <v>146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8">
        <v>32372</v>
      </c>
      <c r="B83" s="84"/>
      <c r="C83" s="85"/>
      <c r="D83" s="63" t="s">
        <v>147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8">
        <v>32373</v>
      </c>
      <c r="B84" s="84"/>
      <c r="C84" s="85"/>
      <c r="D84" s="63" t="s">
        <v>148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8">
        <v>32379</v>
      </c>
      <c r="B85" s="84"/>
      <c r="C85" s="85"/>
      <c r="D85" s="63" t="s">
        <v>149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8">
        <v>32381</v>
      </c>
      <c r="B86" s="84"/>
      <c r="C86" s="85"/>
      <c r="D86" s="63" t="s">
        <v>150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8">
        <v>32389</v>
      </c>
      <c r="B87" s="84"/>
      <c r="C87" s="85"/>
      <c r="D87" s="63" t="s">
        <v>151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8">
        <v>32391</v>
      </c>
      <c r="B88" s="84"/>
      <c r="C88" s="85"/>
      <c r="D88" s="63" t="s">
        <v>170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8">
        <v>32392</v>
      </c>
      <c r="B89" s="84"/>
      <c r="C89" s="85"/>
      <c r="D89" s="63" t="s">
        <v>152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8">
        <v>32394</v>
      </c>
      <c r="B90" s="84"/>
      <c r="C90" s="85"/>
      <c r="D90" s="63" t="s">
        <v>153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8">
        <v>32396</v>
      </c>
      <c r="B91" s="84"/>
      <c r="C91" s="85"/>
      <c r="D91" s="63" t="s">
        <v>154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8">
        <v>32399</v>
      </c>
      <c r="B92" s="84"/>
      <c r="C92" s="85"/>
      <c r="D92" s="63" t="s">
        <v>155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8">
        <v>32911</v>
      </c>
      <c r="B93" s="84"/>
      <c r="C93" s="85"/>
      <c r="D93" s="63" t="s">
        <v>102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8">
        <v>32921</v>
      </c>
      <c r="B94" s="84"/>
      <c r="C94" s="85"/>
      <c r="D94" s="63" t="s">
        <v>157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8">
        <v>32922</v>
      </c>
      <c r="B95" s="84"/>
      <c r="C95" s="85"/>
      <c r="D95" s="63" t="s">
        <v>158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8">
        <v>32923</v>
      </c>
      <c r="B96" s="84"/>
      <c r="C96" s="85"/>
      <c r="D96" s="63" t="s">
        <v>159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8">
        <v>32952</v>
      </c>
      <c r="B97" s="84"/>
      <c r="C97" s="85"/>
      <c r="D97" s="63" t="s">
        <v>171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8">
        <v>32953</v>
      </c>
      <c r="B98" s="84"/>
      <c r="C98" s="85"/>
      <c r="D98" s="63" t="s">
        <v>160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8">
        <v>32959</v>
      </c>
      <c r="B99" s="84"/>
      <c r="C99" s="85"/>
      <c r="D99" s="63" t="s">
        <v>161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8">
        <v>32961</v>
      </c>
      <c r="B100" s="84"/>
      <c r="C100" s="85"/>
      <c r="D100" s="63" t="s">
        <v>172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8">
        <v>32999</v>
      </c>
      <c r="B101" s="84"/>
      <c r="C101" s="85"/>
      <c r="D101" s="63" t="s">
        <v>156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83">
        <v>34</v>
      </c>
      <c r="B102" s="84"/>
      <c r="C102" s="85"/>
      <c r="D102" s="29" t="s">
        <v>68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97">
        <v>34312</v>
      </c>
      <c r="B103" s="84"/>
      <c r="C103" s="85"/>
      <c r="D103" s="63" t="s">
        <v>162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97">
        <v>34332</v>
      </c>
      <c r="B104" s="84"/>
      <c r="C104" s="85"/>
      <c r="D104" s="63" t="s">
        <v>163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97">
        <v>34333</v>
      </c>
      <c r="B105" s="84"/>
      <c r="C105" s="85"/>
      <c r="D105" s="63" t="s">
        <v>165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97">
        <v>34339</v>
      </c>
      <c r="B106" s="84"/>
      <c r="C106" s="85"/>
      <c r="D106" s="63" t="s">
        <v>164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80">
        <v>4</v>
      </c>
      <c r="B107" s="84"/>
      <c r="C107" s="85"/>
      <c r="D107" s="29" t="s">
        <v>26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80">
        <v>42</v>
      </c>
      <c r="B108" s="84"/>
      <c r="C108" s="85"/>
      <c r="D108" s="29" t="s">
        <v>57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97">
        <v>42273</v>
      </c>
      <c r="B109" s="84"/>
      <c r="C109" s="85"/>
      <c r="D109" s="29" t="s">
        <v>166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188" t="s">
        <v>85</v>
      </c>
      <c r="B110" s="189"/>
      <c r="C110" s="190"/>
      <c r="D110" s="64" t="s">
        <v>88</v>
      </c>
      <c r="E110" s="49">
        <v>4005.5743579534142</v>
      </c>
      <c r="F110" s="50">
        <v>5906.1649744508586</v>
      </c>
      <c r="G110" s="50">
        <v>5906.1649744508586</v>
      </c>
      <c r="H110" s="50">
        <f>(H111)</f>
        <v>5906.1649744508595</v>
      </c>
      <c r="I110" s="82">
        <f>(I111)</f>
        <v>5906.1649744508595</v>
      </c>
    </row>
    <row r="111" spans="1:9" x14ac:dyDescent="0.25">
      <c r="A111" s="80">
        <v>3</v>
      </c>
      <c r="B111" s="81"/>
      <c r="C111" s="85"/>
      <c r="D111" s="29" t="s">
        <v>24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80">
        <v>32</v>
      </c>
      <c r="B112" s="81"/>
      <c r="C112" s="85"/>
      <c r="D112" s="29" t="s">
        <v>37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94">
        <v>32131</v>
      </c>
      <c r="B113" s="45"/>
      <c r="C113" s="46"/>
      <c r="D113" s="63" t="s">
        <v>114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94">
        <v>32211</v>
      </c>
      <c r="B114" s="45"/>
      <c r="C114" s="46"/>
      <c r="D114" s="63" t="s">
        <v>115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94">
        <v>32212</v>
      </c>
      <c r="B115" s="45"/>
      <c r="C115" s="46"/>
      <c r="D115" s="29" t="s">
        <v>106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188" t="s">
        <v>86</v>
      </c>
      <c r="B116" s="189"/>
      <c r="C116" s="190"/>
      <c r="D116" s="64" t="s">
        <v>66</v>
      </c>
      <c r="E116" s="49">
        <f>(E117)</f>
        <v>714.18143207910271</v>
      </c>
      <c r="F116" s="50">
        <v>132.72280841462606</v>
      </c>
      <c r="G116" s="50">
        <v>132.72280841462606</v>
      </c>
      <c r="H116" s="50">
        <f t="shared" ref="H116:I118" si="0">(H117)</f>
        <v>132.72280841462606</v>
      </c>
      <c r="I116" s="50">
        <f t="shared" si="0"/>
        <v>132.72280841462606</v>
      </c>
    </row>
    <row r="117" spans="1:9" x14ac:dyDescent="0.25">
      <c r="A117" s="170">
        <v>3</v>
      </c>
      <c r="B117" s="171"/>
      <c r="C117" s="172"/>
      <c r="D117" s="29" t="s">
        <v>24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170">
        <v>32</v>
      </c>
      <c r="B118" s="171"/>
      <c r="C118" s="172"/>
      <c r="D118" s="29" t="s">
        <v>37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9">
        <v>32251</v>
      </c>
      <c r="B119" s="92"/>
      <c r="C119" s="93"/>
      <c r="D119" s="63" t="s">
        <v>126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4">
        <v>38</v>
      </c>
      <c r="B120" s="92"/>
      <c r="C120" s="93"/>
      <c r="D120" s="29" t="s">
        <v>70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91">
        <v>38129</v>
      </c>
      <c r="B121" s="92"/>
      <c r="C121" s="93"/>
      <c r="D121" s="29" t="s">
        <v>167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188" t="s">
        <v>87</v>
      </c>
      <c r="B122" s="189"/>
      <c r="C122" s="190"/>
      <c r="D122" s="29" t="s">
        <v>67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170">
        <v>4</v>
      </c>
      <c r="B123" s="171"/>
      <c r="C123" s="172"/>
      <c r="D123" s="29" t="s">
        <v>26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170">
        <v>42</v>
      </c>
      <c r="B124" s="171"/>
      <c r="C124" s="172"/>
      <c r="D124" s="29" t="s">
        <v>57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8">
        <v>42273</v>
      </c>
      <c r="B125" s="89"/>
      <c r="C125" s="90"/>
      <c r="D125" s="29" t="s">
        <v>166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179" t="s">
        <v>80</v>
      </c>
      <c r="B126" s="180"/>
      <c r="C126" s="181"/>
      <c r="D126" s="30" t="s">
        <v>81</v>
      </c>
      <c r="E126" s="49">
        <f>(E132+E127)</f>
        <v>30273.053288207579</v>
      </c>
      <c r="F126" s="49">
        <f>(F132+F127)</f>
        <v>36697.8565266441</v>
      </c>
      <c r="G126" s="50">
        <v>43732.165372619282</v>
      </c>
      <c r="H126" s="50">
        <f>(H127+H132)</f>
        <v>43732.165372619282</v>
      </c>
      <c r="I126" s="50">
        <f>(I127+I132)</f>
        <v>43732.165372619282</v>
      </c>
    </row>
    <row r="127" spans="1:9" x14ac:dyDescent="0.25">
      <c r="A127" s="188" t="s">
        <v>85</v>
      </c>
      <c r="B127" s="189"/>
      <c r="C127" s="190"/>
      <c r="D127" s="64" t="s">
        <v>88</v>
      </c>
      <c r="E127" s="49">
        <f>(E129)</f>
        <v>6590.9987391333198</v>
      </c>
      <c r="F127" s="50">
        <v>7631.5614838409974</v>
      </c>
      <c r="G127" s="50">
        <v>7631.5614838409974</v>
      </c>
      <c r="H127" s="50">
        <f>(H128)</f>
        <v>7631.5614838409974</v>
      </c>
      <c r="I127" s="50">
        <f>(I128)</f>
        <v>7631.5614838409974</v>
      </c>
    </row>
    <row r="128" spans="1:9" x14ac:dyDescent="0.25">
      <c r="A128" s="170">
        <v>3</v>
      </c>
      <c r="B128" s="171"/>
      <c r="C128" s="172"/>
      <c r="D128" s="29" t="s">
        <v>24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170">
        <v>32</v>
      </c>
      <c r="B129" s="171"/>
      <c r="C129" s="172"/>
      <c r="D129" s="29" t="s">
        <v>37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9">
        <v>32131</v>
      </c>
      <c r="B130" s="92"/>
      <c r="C130" s="93"/>
      <c r="D130" s="63" t="s">
        <v>114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9">
        <v>32211</v>
      </c>
      <c r="B131" s="92"/>
      <c r="C131" s="93"/>
      <c r="D131" s="63" t="s">
        <v>115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188" t="s">
        <v>79</v>
      </c>
      <c r="B132" s="189"/>
      <c r="C132" s="190"/>
      <c r="D132" s="64" t="s">
        <v>20</v>
      </c>
      <c r="E132" s="49">
        <f>(E134)</f>
        <v>23682.054549074259</v>
      </c>
      <c r="F132" s="50">
        <v>29066.295042803104</v>
      </c>
      <c r="G132" s="50">
        <v>36100.603888778285</v>
      </c>
      <c r="H132" s="50">
        <f>(H133)</f>
        <v>36100.603888778285</v>
      </c>
      <c r="I132" s="50">
        <f>(I133)</f>
        <v>36100.603888778285</v>
      </c>
    </row>
    <row r="133" spans="1:9" x14ac:dyDescent="0.25">
      <c r="A133" s="170">
        <v>3</v>
      </c>
      <c r="B133" s="171"/>
      <c r="C133" s="172"/>
      <c r="D133" s="29" t="s">
        <v>24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170">
        <v>37</v>
      </c>
      <c r="B134" s="171"/>
      <c r="C134" s="172"/>
      <c r="D134" s="29" t="s">
        <v>82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185">
        <v>37213</v>
      </c>
      <c r="B135" s="186"/>
      <c r="C135" s="187"/>
      <c r="D135" s="62" t="s">
        <v>104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101" t="s">
        <v>184</v>
      </c>
      <c r="B136" s="101"/>
      <c r="C136" s="101"/>
      <c r="D136" s="101"/>
      <c r="E136" s="101"/>
      <c r="H136" s="61"/>
      <c r="I136" s="61"/>
    </row>
    <row r="137" spans="1:9" x14ac:dyDescent="0.25">
      <c r="H137" s="61"/>
      <c r="I137" s="61"/>
    </row>
    <row r="138" spans="1:9" x14ac:dyDescent="0.25">
      <c r="A138" t="s">
        <v>175</v>
      </c>
    </row>
    <row r="139" spans="1:9" x14ac:dyDescent="0.25">
      <c r="A139" t="s">
        <v>176</v>
      </c>
    </row>
    <row r="140" spans="1:9" x14ac:dyDescent="0.25">
      <c r="A140" t="s">
        <v>179</v>
      </c>
      <c r="H140" t="s">
        <v>177</v>
      </c>
    </row>
    <row r="141" spans="1:9" x14ac:dyDescent="0.25">
      <c r="H141" t="s">
        <v>178</v>
      </c>
    </row>
  </sheetData>
  <mergeCells count="25">
    <mergeCell ref="A8:C8"/>
    <mergeCell ref="A1:I1"/>
    <mergeCell ref="A3:I3"/>
    <mergeCell ref="A5:C5"/>
    <mergeCell ref="A6:C6"/>
    <mergeCell ref="A7:C7"/>
    <mergeCell ref="A4:C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135:C135"/>
    <mergeCell ref="A128:C128"/>
    <mergeCell ref="A129:C129"/>
    <mergeCell ref="A132:C132"/>
    <mergeCell ref="A133:C133"/>
    <mergeCell ref="A134:C1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DIO-2.raz.za UV</vt:lpstr>
      <vt:lpstr>POSEBNI DIO-5.razina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dvradost2@outlook.com</cp:lastModifiedBy>
  <cp:lastPrinted>2022-12-15T17:20:42Z</cp:lastPrinted>
  <dcterms:created xsi:type="dcterms:W3CDTF">2022-08-12T12:51:27Z</dcterms:created>
  <dcterms:modified xsi:type="dcterms:W3CDTF">2022-12-20T09:59:06Z</dcterms:modified>
</cp:coreProperties>
</file>