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nas-radost\Voditelj racunovodstva\FINANCIJSKI PLANOVI\FP-2023\Financijski plan 2023-usvojen na UV 21.12.2022\"/>
    </mc:Choice>
  </mc:AlternateContent>
  <xr:revisionPtr revIDLastSave="0" documentId="14_{0B6C7BD7-0878-4288-ADBE-83D62588B65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-2.raz.za UV" sheetId="7" r:id="rId5"/>
    <sheet name="POSEBNI DIO-5.razina" sheetId="8" state="hidden" r:id="rId6"/>
    <sheet name="5" sheetId="2" r:id="rId7"/>
    <sheet name="List1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" l="1"/>
  <c r="D14" i="5"/>
  <c r="H46" i="8"/>
  <c r="H36" i="8"/>
  <c r="H35" i="8" s="1"/>
  <c r="H27" i="8" s="1"/>
  <c r="H7" i="8" s="1"/>
  <c r="H6" i="8" s="1"/>
  <c r="H127" i="8"/>
  <c r="G136" i="8"/>
  <c r="G28" i="8"/>
  <c r="G29" i="8"/>
  <c r="G30" i="8"/>
  <c r="G31" i="8"/>
  <c r="G32" i="8"/>
  <c r="G33" i="8"/>
  <c r="G34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8" i="8"/>
  <c r="G129" i="8"/>
  <c r="G130" i="8"/>
  <c r="G131" i="8"/>
  <c r="G132" i="8"/>
  <c r="G133" i="8"/>
  <c r="G134" i="8"/>
  <c r="G135" i="8"/>
  <c r="G26" i="8"/>
  <c r="G25" i="8"/>
  <c r="G24" i="8"/>
  <c r="G23" i="8"/>
  <c r="G22" i="8"/>
  <c r="G21" i="8"/>
  <c r="G18" i="8"/>
  <c r="G19" i="8"/>
  <c r="G20" i="8"/>
  <c r="G11" i="8"/>
  <c r="G12" i="8"/>
  <c r="G13" i="8"/>
  <c r="G14" i="8"/>
  <c r="G15" i="8"/>
  <c r="G16" i="8"/>
  <c r="G10" i="7"/>
  <c r="G11" i="7"/>
  <c r="G12" i="7"/>
  <c r="G13" i="7"/>
  <c r="G14" i="7"/>
  <c r="G16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4" i="7"/>
  <c r="G35" i="7"/>
  <c r="G36" i="7"/>
  <c r="G37" i="7"/>
  <c r="G38" i="7"/>
  <c r="G39" i="7"/>
  <c r="E11" i="5"/>
  <c r="E12" i="5" s="1"/>
  <c r="G44" i="3"/>
  <c r="G45" i="3"/>
  <c r="G48" i="3"/>
  <c r="G49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2" i="3"/>
  <c r="H84" i="3"/>
  <c r="G84" i="3" s="1"/>
  <c r="H46" i="3"/>
  <c r="H43" i="3"/>
  <c r="H81" i="3" s="1"/>
  <c r="G81" i="3" s="1"/>
  <c r="H51" i="3"/>
  <c r="G51" i="3" s="1"/>
  <c r="H47" i="3"/>
  <c r="G47" i="3" s="1"/>
  <c r="E13" i="5" l="1"/>
  <c r="D13" i="5" s="1"/>
  <c r="G36" i="8"/>
  <c r="H10" i="3"/>
  <c r="H25" i="3" s="1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11" i="3"/>
  <c r="H8" i="1"/>
  <c r="H13" i="1"/>
  <c r="I14" i="1"/>
  <c r="I12" i="1"/>
  <c r="H12" i="1" s="1"/>
  <c r="I9" i="1"/>
  <c r="H9" i="1" s="1"/>
  <c r="J18" i="7"/>
  <c r="J10" i="7"/>
  <c r="J40" i="8"/>
  <c r="G10" i="3" l="1"/>
  <c r="G25" i="3" s="1"/>
  <c r="J53" i="1"/>
  <c r="J72" i="1" l="1"/>
  <c r="G72" i="1"/>
  <c r="F72" i="1"/>
  <c r="J69" i="1"/>
  <c r="G69" i="1"/>
  <c r="F69" i="1"/>
  <c r="J68" i="1"/>
  <c r="G68" i="1"/>
  <c r="F68" i="1"/>
  <c r="F56" i="1"/>
  <c r="K55" i="1"/>
  <c r="J55" i="1"/>
  <c r="G55" i="1"/>
  <c r="I55" i="1" s="1"/>
  <c r="F55" i="1"/>
  <c r="G54" i="1"/>
  <c r="F54" i="1"/>
  <c r="K53" i="1"/>
  <c r="G53" i="1"/>
  <c r="I53" i="1" s="1"/>
  <c r="I54" i="1" s="1"/>
  <c r="F53" i="1"/>
  <c r="K52" i="1"/>
  <c r="J52" i="1"/>
  <c r="G52" i="1"/>
  <c r="K51" i="1"/>
  <c r="J51" i="1"/>
  <c r="G51" i="1"/>
  <c r="F51" i="1"/>
  <c r="K50" i="1"/>
  <c r="J50" i="1"/>
  <c r="J56" i="1" s="1"/>
  <c r="G50" i="1"/>
  <c r="I50" i="1" s="1"/>
  <c r="F50" i="1"/>
  <c r="I56" i="1" l="1"/>
  <c r="I51" i="1"/>
  <c r="G56" i="1"/>
  <c r="K54" i="1"/>
  <c r="K12" i="1"/>
  <c r="J15" i="3"/>
  <c r="J10" i="3" s="1"/>
  <c r="J51" i="3"/>
  <c r="J47" i="3" s="1"/>
  <c r="J78" i="3"/>
  <c r="J77" i="3" s="1"/>
  <c r="J75" i="3"/>
  <c r="J73" i="3"/>
  <c r="J53" i="3"/>
  <c r="J44" i="3"/>
  <c r="G13" i="5"/>
  <c r="G12" i="5" s="1"/>
  <c r="G11" i="5" s="1"/>
  <c r="J21" i="7"/>
  <c r="J17" i="7"/>
  <c r="J13" i="7"/>
  <c r="J12" i="7" s="1"/>
  <c r="J33" i="7"/>
  <c r="J9" i="7"/>
  <c r="J8" i="7" s="1"/>
  <c r="J43" i="3" l="1"/>
  <c r="J81" i="3" s="1"/>
  <c r="J15" i="7"/>
  <c r="J7" i="7"/>
  <c r="J6" i="7" s="1"/>
  <c r="J134" i="8"/>
  <c r="J133" i="8" s="1"/>
  <c r="J130" i="8"/>
  <c r="J129" i="8" s="1"/>
  <c r="J128" i="8" s="1"/>
  <c r="J119" i="8"/>
  <c r="J118" i="8" s="1"/>
  <c r="J117" i="8" s="1"/>
  <c r="J113" i="8"/>
  <c r="J112" i="8" s="1"/>
  <c r="J111" i="8" s="1"/>
  <c r="J109" i="8"/>
  <c r="J108" i="8" s="1"/>
  <c r="J103" i="8"/>
  <c r="J46" i="8"/>
  <c r="J36" i="8"/>
  <c r="J23" i="8"/>
  <c r="J22" i="8" s="1"/>
  <c r="J21" i="8" s="1"/>
  <c r="J17" i="8"/>
  <c r="J10" i="8"/>
  <c r="J9" i="8" l="1"/>
  <c r="J8" i="8" s="1"/>
  <c r="J127" i="8"/>
  <c r="J35" i="8"/>
  <c r="J27" i="8" s="1"/>
  <c r="J7" i="8" s="1"/>
  <c r="J6" i="8" s="1"/>
  <c r="I15" i="7"/>
  <c r="F13" i="5" l="1"/>
  <c r="F12" i="5" s="1"/>
  <c r="F11" i="5" s="1"/>
  <c r="I51" i="3"/>
  <c r="I47" i="3"/>
  <c r="I81" i="3" s="1"/>
  <c r="I45" i="3"/>
  <c r="J25" i="3" l="1"/>
  <c r="J82" i="3" s="1"/>
  <c r="I10" i="3"/>
  <c r="I25" i="3" l="1"/>
  <c r="I83" i="3" s="1"/>
  <c r="J14" i="1"/>
  <c r="J12" i="1"/>
  <c r="E103" i="8" l="1"/>
  <c r="E46" i="8"/>
  <c r="E36" i="8"/>
  <c r="E118" i="8"/>
  <c r="E113" i="8"/>
  <c r="E35" i="8" l="1"/>
  <c r="E27" i="8" s="1"/>
  <c r="F35" i="8"/>
  <c r="F17" i="8"/>
  <c r="G17" i="8" s="1"/>
  <c r="E17" i="8"/>
  <c r="F10" i="8"/>
  <c r="G10" i="8" s="1"/>
  <c r="E10" i="8"/>
  <c r="F27" i="8" l="1"/>
  <c r="G27" i="8" s="1"/>
  <c r="G35" i="8"/>
  <c r="E9" i="8"/>
  <c r="E8" i="8" s="1"/>
  <c r="F9" i="8"/>
  <c r="E43" i="3"/>
  <c r="F43" i="3"/>
  <c r="G43" i="3" s="1"/>
  <c r="F10" i="3"/>
  <c r="F83" i="3"/>
  <c r="H83" i="3" s="1"/>
  <c r="G83" i="3" s="1"/>
  <c r="E134" i="8"/>
  <c r="E133" i="8"/>
  <c r="E129" i="8"/>
  <c r="E128" i="8"/>
  <c r="F127" i="8"/>
  <c r="G127" i="8" s="1"/>
  <c r="E117" i="8"/>
  <c r="F33" i="7"/>
  <c r="G33" i="7" s="1"/>
  <c r="E27" i="7"/>
  <c r="E26" i="7" s="1"/>
  <c r="E35" i="7"/>
  <c r="E38" i="7"/>
  <c r="E34" i="7"/>
  <c r="E37" i="7"/>
  <c r="F17" i="7"/>
  <c r="E17" i="7"/>
  <c r="E15" i="7" s="1"/>
  <c r="F9" i="7"/>
  <c r="E9" i="7"/>
  <c r="E8" i="7" s="1"/>
  <c r="C12" i="5"/>
  <c r="B11" i="5"/>
  <c r="E51" i="3"/>
  <c r="F46" i="3"/>
  <c r="E10" i="3"/>
  <c r="E25" i="3" s="1"/>
  <c r="E22" i="3"/>
  <c r="G14" i="1"/>
  <c r="E7" i="8" l="1"/>
  <c r="F50" i="3"/>
  <c r="G50" i="3" s="1"/>
  <c r="G46" i="3"/>
  <c r="F8" i="8"/>
  <c r="G9" i="8"/>
  <c r="F8" i="7"/>
  <c r="G8" i="7" s="1"/>
  <c r="G9" i="7"/>
  <c r="C11" i="5"/>
  <c r="D11" i="5" s="1"/>
  <c r="D12" i="5"/>
  <c r="F15" i="7"/>
  <c r="G15" i="7" s="1"/>
  <c r="G17" i="7"/>
  <c r="E127" i="8"/>
  <c r="E6" i="8" s="1"/>
  <c r="E33" i="7"/>
  <c r="E7" i="7"/>
  <c r="F7" i="7" l="1"/>
  <c r="F7" i="8"/>
  <c r="G8" i="8"/>
  <c r="F6" i="7"/>
  <c r="G6" i="7" s="1"/>
  <c r="G7" i="7"/>
  <c r="E6" i="7"/>
  <c r="G7" i="8" l="1"/>
  <c r="F6" i="8"/>
  <c r="G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Financije Lap</author>
  </authors>
  <commentList>
    <comment ref="H47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Financije Lap:</t>
        </r>
        <r>
          <rPr>
            <sz val="9"/>
            <color indexed="81"/>
            <rFont val="Tahoma"/>
            <charset val="1"/>
          </rPr>
          <t xml:space="preserve">
uključeni rashodi koji se finaciraju iz 922=372500</t>
        </r>
      </text>
    </comment>
  </commentList>
</comments>
</file>

<file path=xl/sharedStrings.xml><?xml version="1.0" encoding="utf-8"?>
<sst xmlns="http://schemas.openxmlformats.org/spreadsheetml/2006/main" count="417" uniqueCount="191">
  <si>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</si>
  <si>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</si>
  <si>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</si>
  <si>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</si>
  <si>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</si>
  <si>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</si>
  <si>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</si>
  <si>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</si>
  <si>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</si>
  <si>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</si>
  <si>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</si>
  <si>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</si>
  <si>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</si>
  <si>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</si>
  <si>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</si>
  <si>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</si>
  <si>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</si>
  <si>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</si>
  <si>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</si>
  <si>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</si>
  <si>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</si>
  <si>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</si>
  <si>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</si>
  <si>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</si>
  <si>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</si>
  <si>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</si>
  <si>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</si>
  <si>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</si>
  <si>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</si>
  <si>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</si>
  <si>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</si>
  <si>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</si>
  <si>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</si>
  <si>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</si>
  <si>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</si>
  <si>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</si>
  <si>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</si>
  <si>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</si>
  <si>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</si>
  <si>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</si>
  <si>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</si>
  <si>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</si>
  <si>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</si>
  <si>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</si>
  <si>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</si>
  <si>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</si>
  <si>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</si>
  <si>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</si>
  <si>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</si>
  <si>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</si>
  <si>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</si>
  <si>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</si>
  <si>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</si>
  <si>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</si>
  <si>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</si>
  <si>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</si>
  <si>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</si>
  <si>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</si>
  <si>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od subjekata unutar općeg proračuna-Ministarstvo</t>
  </si>
  <si>
    <t>Prihodi od imovine</t>
  </si>
  <si>
    <t>Prihodi za posebne namjene</t>
  </si>
  <si>
    <t>Prihodi od upravnih i administrativnih pristojbi, pristojbi po posebnim propisima i naknada</t>
  </si>
  <si>
    <t>Prihodi od prodaje proizvodate pruženih usluga i prihodi od donacija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</si>
  <si>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</si>
  <si>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</si>
  <si>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</si>
  <si>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</si>
  <si>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</si>
  <si>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</si>
  <si>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</si>
  <si>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</si>
  <si>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</si>
  <si>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</si>
  <si>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</si>
  <si>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</si>
  <si>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</si>
  <si>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</si>
  <si>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</si>
  <si>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</si>
  <si>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</si>
  <si>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</si>
  <si>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</si>
  <si>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</si>
  <si>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</si>
  <si>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</si>
  <si>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</si>
  <si>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</si>
  <si>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</si>
  <si>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</si>
  <si>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Rashodi finacirani prenesenim viškom prihoda iz prethodnih godina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</si>
  <si>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</si>
  <si>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</si>
  <si>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</si>
  <si>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</si>
  <si>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</si>
  <si>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</si>
  <si>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</si>
  <si>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</si>
  <si>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</si>
  <si>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</si>
  <si>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</si>
  <si>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</si>
  <si>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</si>
  <si>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</si>
  <si>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</si>
  <si>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</si>
  <si>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</si>
  <si>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</si>
  <si>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</si>
  <si>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</si>
  <si>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</si>
  <si>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</si>
  <si>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</si>
  <si>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</si>
  <si>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</si>
  <si>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</si>
  <si>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</si>
  <si>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</si>
  <si>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</si>
  <si>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</si>
  <si>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</si>
  <si>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</si>
  <si>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</si>
  <si>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</si>
  <si>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</si>
  <si>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</si>
  <si>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</si>
  <si>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</si>
  <si>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</si>
  <si>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</si>
  <si>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</si>
  <si>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</si>
  <si>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</si>
  <si>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</si>
  <si>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</si>
  <si>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</si>
  <si>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</si>
  <si>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</si>
  <si>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</si>
  <si>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</si>
  <si>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</si>
  <si>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</si>
  <si>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</si>
  <si>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</si>
  <si>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</si>
  <si>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</si>
  <si>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</si>
  <si>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</si>
  <si>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</si>
  <si>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</si>
  <si>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</si>
  <si>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</si>
  <si>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</si>
  <si>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</si>
  <si>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</si>
  <si>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</si>
  <si>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</si>
  <si>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</si>
  <si>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</si>
  <si>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</si>
  <si>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</si>
  <si>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</si>
  <si>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</si>
  <si>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</si>
  <si>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</si>
  <si>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</si>
  <si>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</si>
  <si>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</si>
  <si>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</si>
  <si>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</si>
  <si>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</si>
  <si>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 xml:space="preserve">Ostali rashodi </t>
  </si>
  <si>
    <t>KLASA:</t>
  </si>
  <si>
    <t>URBROJ:</t>
  </si>
  <si>
    <t>Ravnateljica</t>
  </si>
  <si>
    <t>dr.sc. Jadranka Stojković</t>
  </si>
  <si>
    <t>Za Grad i internu upotrebu</t>
  </si>
  <si>
    <t>KN</t>
  </si>
  <si>
    <t>Fiksni tečaj konverzije 7,53450</t>
  </si>
  <si>
    <t>PRIJEDLOG II. IZMJENA I DOPUNA FINANCIJSKOG PLANA DJEČJEG VRTIĆA RADOST
ZA 2022. I PROJEKCIJA ZA 2023. I 2024. GODINU</t>
  </si>
  <si>
    <t xml:space="preserve"> Plan 2022.**</t>
  </si>
  <si>
    <t>2. Izmjene i dopune plana</t>
  </si>
  <si>
    <t>NOVI PLAN 2022.</t>
  </si>
  <si>
    <t>EUR</t>
  </si>
  <si>
    <t>Jastrebarsko, 24.11.2022.</t>
  </si>
  <si>
    <t>400-01/22-01/01</t>
  </si>
  <si>
    <t>238-12-66-04-22-06</t>
  </si>
  <si>
    <t>Jastrebarsko, 21.12.2022.</t>
  </si>
  <si>
    <t xml:space="preserve"> II. IZMJENE I DOPUNE FINANCIJSKOG PLANA DJEČJEG VRTIĆA RADOST
ZA 2022. GODINU</t>
  </si>
  <si>
    <t xml:space="preserve"> II. IZMJENE I DOPUNE FINANCIJSKOG PLANA DJEČJEG VRTIĆA RADOST
ZA 2022.  GODINU</t>
  </si>
  <si>
    <t>URBROJ: 238-12-66-04-22-09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</si>
</sst>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5" borderId="0" applyNumberFormat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0" fillId="2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0" fontId="22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center" wrapText="1"/>
    </xf>
    <xf numFmtId="3" fontId="0" fillId="0" borderId="0" xfId="0" applyNumberFormat="1"/>
    <xf numFmtId="0" fontId="0" fillId="0" borderId="3" xfId="0" applyBorder="1"/>
    <xf numFmtId="4" fontId="9" fillId="2" borderId="3" xfId="0" applyNumberFormat="1" applyFont="1" applyFill="1" applyBorder="1" applyAlignment="1">
      <alignment wrapText="1"/>
    </xf>
    <xf numFmtId="0" fontId="21" fillId="2" borderId="4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9" fillId="2" borderId="3" xfId="1" applyNumberFormat="1" applyFont="1" applyFill="1" applyBorder="1" applyAlignment="1" applyProtection="1">
      <alignment shrinkToFi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2" borderId="3" xfId="0" quotePrefix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right" wrapText="1"/>
    </xf>
    <xf numFmtId="0" fontId="11" fillId="2" borderId="4" xfId="0" quotePrefix="1" applyFont="1" applyFill="1" applyBorder="1" applyAlignment="1">
      <alignment horizontal="left" vertical="center" wrapText="1"/>
    </xf>
    <xf numFmtId="3" fontId="18" fillId="2" borderId="4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23" fillId="2" borderId="1" xfId="0" applyFont="1" applyFill="1" applyBorder="1" applyAlignment="1">
      <alignment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right"/>
    </xf>
    <xf numFmtId="3" fontId="6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3" fontId="1" fillId="0" borderId="0" xfId="0" applyNumberFormat="1" applyFont="1"/>
    <xf numFmtId="3" fontId="29" fillId="2" borderId="4" xfId="0" applyNumberFormat="1" applyFont="1" applyFill="1" applyBorder="1" applyAlignment="1">
      <alignment horizontal="right"/>
    </xf>
    <xf numFmtId="0" fontId="30" fillId="2" borderId="1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horizontal="left" vertical="center" wrapText="1"/>
    </xf>
    <xf numFmtId="3" fontId="29" fillId="2" borderId="3" xfId="0" applyNumberFormat="1" applyFont="1" applyFill="1" applyBorder="1" applyAlignment="1">
      <alignment horizontal="right"/>
    </xf>
    <xf numFmtId="0" fontId="26" fillId="0" borderId="0" xfId="0" applyFont="1"/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6" fillId="0" borderId="5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3" fillId="0" borderId="5" xfId="0" applyFont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3" fontId="6" fillId="2" borderId="7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2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8"/>
  <sheetViews>
    <sheetView topLeftCell="A25" workbookViewId="0">
      <selection activeCell="O18" sqref="O18"/>
    </sheetView>
  </sheetViews>
  <sheetFormatPr defaultRowHeight="15" x14ac:dyDescent="0.25"/>
  <cols>
    <col min="5" max="9" width="25.28515625" customWidth="1"/>
    <col min="10" max="11" width="25.28515625" hidden="1" customWidth="1"/>
    <col min="13" max="13" width="0" hidden="1" customWidth="1"/>
  </cols>
  <sheetData>
    <row r="1" spans="1:11" ht="42" customHeight="1" x14ac:dyDescent="0.25">
      <c r="A1" s="127" t="s">
        <v>188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8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127" t="s">
        <v>34</v>
      </c>
      <c r="B3" s="127"/>
      <c r="C3" s="127"/>
      <c r="D3" s="127"/>
      <c r="E3" s="127"/>
      <c r="F3" s="127"/>
      <c r="G3" s="127"/>
      <c r="H3" s="127"/>
      <c r="I3" s="127"/>
      <c r="J3" s="127"/>
      <c r="K3" s="136"/>
    </row>
    <row r="4" spans="1:11" ht="18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"/>
    </row>
    <row r="5" spans="1:11" ht="30" customHeight="1" x14ac:dyDescent="0.25">
      <c r="A5" s="127" t="s">
        <v>42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</row>
    <row r="6" spans="1:11" ht="18" customHeight="1" x14ac:dyDescent="0.25">
      <c r="A6" s="140"/>
      <c r="B6" s="140"/>
      <c r="C6" s="140"/>
      <c r="D6" s="140"/>
      <c r="E6" s="140"/>
      <c r="F6" s="140"/>
      <c r="G6" s="5"/>
      <c r="H6" s="5"/>
      <c r="I6" s="5"/>
      <c r="J6" s="5"/>
      <c r="K6" s="5" t="s">
        <v>177</v>
      </c>
    </row>
    <row r="7" spans="1:11" ht="25.5" x14ac:dyDescent="0.25">
      <c r="A7" s="29"/>
      <c r="B7" s="30"/>
      <c r="C7" s="30"/>
      <c r="D7" s="31"/>
      <c r="E7" s="32"/>
      <c r="F7" s="2" t="s">
        <v>44</v>
      </c>
      <c r="G7" s="2" t="s">
        <v>180</v>
      </c>
      <c r="H7" s="2" t="s">
        <v>181</v>
      </c>
      <c r="I7" s="2" t="s">
        <v>182</v>
      </c>
      <c r="J7" s="2" t="s">
        <v>48</v>
      </c>
      <c r="K7" s="2" t="s">
        <v>49</v>
      </c>
    </row>
    <row r="8" spans="1:11" x14ac:dyDescent="0.25">
      <c r="A8" s="138" t="s">
        <v>0</v>
      </c>
      <c r="B8" s="133"/>
      <c r="C8" s="133"/>
      <c r="D8" s="133"/>
      <c r="E8" s="139"/>
      <c r="F8" s="33">
        <v>15564376.08</v>
      </c>
      <c r="G8" s="33">
        <v>15874000</v>
      </c>
      <c r="H8" s="33">
        <f>I8-G8</f>
        <v>-2000</v>
      </c>
      <c r="I8" s="33">
        <v>15872000</v>
      </c>
      <c r="J8" s="33">
        <v>16995000</v>
      </c>
      <c r="K8" s="33">
        <v>17304000</v>
      </c>
    </row>
    <row r="9" spans="1:11" x14ac:dyDescent="0.25">
      <c r="A9" s="129" t="s">
        <v>1</v>
      </c>
      <c r="B9" s="126"/>
      <c r="C9" s="126"/>
      <c r="D9" s="126"/>
      <c r="E9" s="134"/>
      <c r="F9" s="34">
        <v>15564376.08</v>
      </c>
      <c r="G9" s="34">
        <v>15844000</v>
      </c>
      <c r="H9" s="34">
        <f>I9-G9</f>
        <v>-2000</v>
      </c>
      <c r="I9" s="34">
        <f>I8-I10</f>
        <v>15842000</v>
      </c>
      <c r="J9" s="34">
        <v>16995000</v>
      </c>
      <c r="K9" s="34">
        <v>17304000</v>
      </c>
    </row>
    <row r="10" spans="1:11" x14ac:dyDescent="0.25">
      <c r="A10" s="135" t="s">
        <v>2</v>
      </c>
      <c r="B10" s="134"/>
      <c r="C10" s="134"/>
      <c r="D10" s="134"/>
      <c r="E10" s="134"/>
      <c r="F10" s="34">
        <v>0</v>
      </c>
      <c r="G10" s="34">
        <v>30000</v>
      </c>
      <c r="H10" s="34"/>
      <c r="I10" s="34">
        <v>30000</v>
      </c>
      <c r="J10" s="34">
        <v>0</v>
      </c>
      <c r="K10" s="34">
        <v>0</v>
      </c>
    </row>
    <row r="11" spans="1:11" x14ac:dyDescent="0.25">
      <c r="A11" s="38" t="s">
        <v>3</v>
      </c>
      <c r="B11" s="39"/>
      <c r="C11" s="39"/>
      <c r="D11" s="39"/>
      <c r="E11" s="39"/>
      <c r="F11" s="33">
        <v>15339203</v>
      </c>
      <c r="G11" s="33">
        <v>16246500</v>
      </c>
      <c r="H11" s="33">
        <v>-2000</v>
      </c>
      <c r="I11" s="33">
        <v>16244500</v>
      </c>
      <c r="J11" s="33">
        <v>17095000</v>
      </c>
      <c r="K11" s="33">
        <v>17304000</v>
      </c>
    </row>
    <row r="12" spans="1:11" x14ac:dyDescent="0.25">
      <c r="A12" s="125" t="s">
        <v>4</v>
      </c>
      <c r="B12" s="126"/>
      <c r="C12" s="126"/>
      <c r="D12" s="126"/>
      <c r="E12" s="126"/>
      <c r="F12" s="34">
        <v>15242781.9</v>
      </c>
      <c r="G12" s="34">
        <v>16206500</v>
      </c>
      <c r="H12" s="34">
        <f>I12-G12</f>
        <v>-42000</v>
      </c>
      <c r="I12" s="34">
        <f>I11-I13</f>
        <v>16164500</v>
      </c>
      <c r="J12" s="34">
        <f>J11-J13</f>
        <v>17055000</v>
      </c>
      <c r="K12" s="34">
        <f t="shared" ref="K12" si="0">K11-K13</f>
        <v>17264000</v>
      </c>
    </row>
    <row r="13" spans="1:11" x14ac:dyDescent="0.25">
      <c r="A13" s="135" t="s">
        <v>5</v>
      </c>
      <c r="B13" s="134"/>
      <c r="C13" s="134"/>
      <c r="D13" s="134"/>
      <c r="E13" s="134"/>
      <c r="F13" s="34">
        <v>96421.15</v>
      </c>
      <c r="G13" s="34">
        <v>40000</v>
      </c>
      <c r="H13" s="34">
        <f>I13-G13</f>
        <v>40000</v>
      </c>
      <c r="I13" s="34">
        <v>80000</v>
      </c>
      <c r="J13" s="34">
        <v>40000</v>
      </c>
      <c r="K13" s="34">
        <v>40000</v>
      </c>
    </row>
    <row r="14" spans="1:11" x14ac:dyDescent="0.25">
      <c r="A14" s="132" t="s">
        <v>6</v>
      </c>
      <c r="B14" s="133"/>
      <c r="C14" s="133"/>
      <c r="D14" s="133"/>
      <c r="E14" s="133"/>
      <c r="F14" s="33">
        <v>225173.03</v>
      </c>
      <c r="G14" s="33">
        <f>G8-G11</f>
        <v>-372500</v>
      </c>
      <c r="H14" s="33"/>
      <c r="I14" s="33">
        <f>I8-I11</f>
        <v>-372500</v>
      </c>
      <c r="J14" s="33">
        <f>J8-J11</f>
        <v>-100000</v>
      </c>
      <c r="K14" s="35">
        <v>0</v>
      </c>
    </row>
    <row r="15" spans="1:11" ht="18" x14ac:dyDescent="0.25">
      <c r="A15" s="3"/>
      <c r="B15" s="6"/>
      <c r="C15" s="6"/>
      <c r="D15" s="6"/>
      <c r="E15" s="6"/>
      <c r="F15" s="6"/>
      <c r="G15" s="6"/>
      <c r="H15" s="6"/>
      <c r="I15" s="6"/>
      <c r="J15" s="1"/>
      <c r="K15" s="1"/>
    </row>
    <row r="16" spans="1:11" ht="18" customHeight="1" x14ac:dyDescent="0.25">
      <c r="A16" s="127" t="s">
        <v>43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</row>
    <row r="17" spans="1:11" ht="18" x14ac:dyDescent="0.25">
      <c r="A17" s="3"/>
      <c r="B17" s="6"/>
      <c r="C17" s="6"/>
      <c r="D17" s="6"/>
      <c r="E17" s="6"/>
      <c r="F17" s="6"/>
      <c r="G17" s="6"/>
      <c r="H17" s="6"/>
      <c r="I17" s="6"/>
      <c r="J17" s="1"/>
      <c r="K17" s="1"/>
    </row>
    <row r="18" spans="1:11" ht="25.5" x14ac:dyDescent="0.25">
      <c r="A18" s="29"/>
      <c r="B18" s="30"/>
      <c r="C18" s="30"/>
      <c r="D18" s="31"/>
      <c r="E18" s="32"/>
      <c r="F18" s="2" t="s">
        <v>12</v>
      </c>
      <c r="G18" s="2" t="s">
        <v>13</v>
      </c>
      <c r="H18" s="2"/>
      <c r="I18" s="2"/>
      <c r="J18" s="2" t="s">
        <v>48</v>
      </c>
      <c r="K18" s="2" t="s">
        <v>49</v>
      </c>
    </row>
    <row r="19" spans="1:11" ht="15.75" customHeight="1" x14ac:dyDescent="0.25">
      <c r="A19" s="129" t="s">
        <v>8</v>
      </c>
      <c r="B19" s="130"/>
      <c r="C19" s="130"/>
      <c r="D19" s="130"/>
      <c r="E19" s="131"/>
      <c r="F19" s="34">
        <v>0</v>
      </c>
      <c r="G19" s="34">
        <v>0</v>
      </c>
      <c r="H19" s="34"/>
      <c r="I19" s="34"/>
      <c r="J19" s="34">
        <v>0</v>
      </c>
      <c r="K19" s="34">
        <v>0</v>
      </c>
    </row>
    <row r="20" spans="1:11" x14ac:dyDescent="0.25">
      <c r="A20" s="129" t="s">
        <v>9</v>
      </c>
      <c r="B20" s="126"/>
      <c r="C20" s="126"/>
      <c r="D20" s="126"/>
      <c r="E20" s="126"/>
      <c r="F20" s="34">
        <v>0</v>
      </c>
      <c r="G20" s="34">
        <v>0</v>
      </c>
      <c r="H20" s="34"/>
      <c r="I20" s="34"/>
      <c r="J20" s="34">
        <v>0</v>
      </c>
      <c r="K20" s="34">
        <v>0</v>
      </c>
    </row>
    <row r="21" spans="1:11" x14ac:dyDescent="0.25">
      <c r="A21" s="132" t="s">
        <v>10</v>
      </c>
      <c r="B21" s="133"/>
      <c r="C21" s="133"/>
      <c r="D21" s="133"/>
      <c r="E21" s="133"/>
      <c r="F21" s="33">
        <v>0</v>
      </c>
      <c r="G21" s="33">
        <v>0</v>
      </c>
      <c r="H21" s="33"/>
      <c r="I21" s="33"/>
      <c r="J21" s="33">
        <v>0</v>
      </c>
      <c r="K21" s="33">
        <v>0</v>
      </c>
    </row>
    <row r="22" spans="1:11" ht="18" x14ac:dyDescent="0.25">
      <c r="A22" s="23"/>
      <c r="B22" s="6"/>
      <c r="C22" s="6"/>
      <c r="D22" s="6"/>
      <c r="E22" s="6"/>
      <c r="F22" s="6"/>
      <c r="G22" s="6"/>
      <c r="H22" s="6"/>
      <c r="I22" s="6"/>
      <c r="J22" s="1"/>
      <c r="K22" s="1"/>
    </row>
    <row r="23" spans="1:11" ht="18" customHeight="1" x14ac:dyDescent="0.25">
      <c r="A23" s="127" t="s">
        <v>55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</row>
    <row r="24" spans="1:11" ht="18" x14ac:dyDescent="0.25">
      <c r="A24" s="23"/>
      <c r="B24" s="6"/>
      <c r="C24" s="6"/>
      <c r="D24" s="6"/>
      <c r="E24" s="6"/>
      <c r="F24" s="6"/>
      <c r="G24" s="6"/>
      <c r="H24" s="6"/>
      <c r="I24" s="6"/>
      <c r="J24" s="1"/>
      <c r="K24" s="1"/>
    </row>
    <row r="25" spans="1:11" ht="25.5" x14ac:dyDescent="0.25">
      <c r="A25" s="29"/>
      <c r="B25" s="30"/>
      <c r="C25" s="30"/>
      <c r="D25" s="31"/>
      <c r="E25" s="32"/>
      <c r="F25" s="2" t="s">
        <v>12</v>
      </c>
      <c r="G25" s="2" t="s">
        <v>13</v>
      </c>
      <c r="H25" s="2" t="s">
        <v>181</v>
      </c>
      <c r="I25" s="2" t="s">
        <v>182</v>
      </c>
      <c r="J25" s="2" t="s">
        <v>48</v>
      </c>
      <c r="K25" s="2" t="s">
        <v>49</v>
      </c>
    </row>
    <row r="26" spans="1:11" x14ac:dyDescent="0.25">
      <c r="A26" s="119" t="s">
        <v>45</v>
      </c>
      <c r="B26" s="120"/>
      <c r="C26" s="120"/>
      <c r="D26" s="120"/>
      <c r="E26" s="121"/>
      <c r="F26" s="36">
        <v>147322.89000000001</v>
      </c>
      <c r="G26" s="36">
        <v>372500</v>
      </c>
      <c r="H26" s="36"/>
      <c r="I26" s="36">
        <v>372500</v>
      </c>
      <c r="J26" s="36">
        <v>100000</v>
      </c>
      <c r="K26" s="36">
        <v>0</v>
      </c>
    </row>
    <row r="27" spans="1:11" ht="30" customHeight="1" x14ac:dyDescent="0.25">
      <c r="A27" s="122" t="s">
        <v>7</v>
      </c>
      <c r="B27" s="123"/>
      <c r="C27" s="123"/>
      <c r="D27" s="123"/>
      <c r="E27" s="124"/>
      <c r="F27" s="37">
        <v>147322.89000000001</v>
      </c>
      <c r="G27" s="37">
        <v>372500</v>
      </c>
      <c r="H27" s="37"/>
      <c r="I27" s="37">
        <v>372500</v>
      </c>
      <c r="J27" s="37">
        <v>100000</v>
      </c>
      <c r="K27" s="37">
        <v>0</v>
      </c>
    </row>
    <row r="30" spans="1:11" x14ac:dyDescent="0.25">
      <c r="A30" s="125" t="s">
        <v>11</v>
      </c>
      <c r="B30" s="126"/>
      <c r="C30" s="126"/>
      <c r="D30" s="126"/>
      <c r="E30" s="126"/>
      <c r="F30" s="34">
        <v>147323</v>
      </c>
      <c r="G30" s="34">
        <v>372500</v>
      </c>
      <c r="H30" s="34"/>
      <c r="I30" s="34">
        <v>372500</v>
      </c>
      <c r="J30" s="34">
        <v>100000</v>
      </c>
      <c r="K30" s="34">
        <v>0</v>
      </c>
    </row>
    <row r="31" spans="1:11" ht="11.25" customHeight="1" x14ac:dyDescent="0.25">
      <c r="A31" s="18"/>
      <c r="B31" s="19"/>
      <c r="C31" s="19"/>
      <c r="D31" s="19"/>
      <c r="E31" s="19"/>
      <c r="F31" s="20"/>
      <c r="G31" s="20"/>
      <c r="H31" s="20"/>
      <c r="I31" s="20"/>
      <c r="J31" s="20"/>
      <c r="K31" s="20"/>
    </row>
    <row r="32" spans="1:11" ht="29.25" customHeight="1" x14ac:dyDescent="0.25">
      <c r="A32" s="117" t="s">
        <v>56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</row>
    <row r="33" spans="1:11" ht="8.25" customHeight="1" x14ac:dyDescent="0.25"/>
    <row r="34" spans="1:11" x14ac:dyDescent="0.25">
      <c r="A34" s="117" t="s">
        <v>46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</row>
    <row r="35" spans="1:11" ht="8.25" customHeight="1" x14ac:dyDescent="0.25"/>
    <row r="36" spans="1:11" ht="29.25" customHeight="1" x14ac:dyDescent="0.25">
      <c r="A36" s="117" t="s">
        <v>47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ht="29.25" customHeight="1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 ht="29.25" customHeight="1" x14ac:dyDescent="0.25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1" ht="29.25" customHeight="1" x14ac:dyDescent="0.25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1" ht="29.25" customHeight="1" x14ac:dyDescent="0.25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1" ht="29.25" customHeight="1" x14ac:dyDescent="0.25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3" spans="1:11" ht="31.9" customHeight="1" x14ac:dyDescent="0.25">
      <c r="A43" s="127" t="s">
        <v>189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</row>
    <row r="44" spans="1:11" ht="18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5.75" x14ac:dyDescent="0.25">
      <c r="A45" s="127" t="s">
        <v>34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36"/>
    </row>
    <row r="46" spans="1:11" ht="18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4"/>
    </row>
    <row r="47" spans="1:11" ht="15.75" x14ac:dyDescent="0.25">
      <c r="A47" s="127" t="s">
        <v>42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</row>
    <row r="48" spans="1:11" x14ac:dyDescent="0.25">
      <c r="A48" s="137" t="s">
        <v>178</v>
      </c>
      <c r="B48" s="137"/>
      <c r="C48" s="137"/>
      <c r="D48" s="137"/>
      <c r="E48" s="137"/>
      <c r="F48" s="137"/>
      <c r="G48" s="5"/>
      <c r="H48" s="5"/>
      <c r="I48" s="5"/>
      <c r="J48" s="5"/>
      <c r="K48" s="5" t="s">
        <v>183</v>
      </c>
    </row>
    <row r="49" spans="1:21" ht="25.5" x14ac:dyDescent="0.25">
      <c r="A49" s="29"/>
      <c r="B49" s="30"/>
      <c r="C49" s="30"/>
      <c r="D49" s="31"/>
      <c r="E49" s="32"/>
      <c r="F49" s="2" t="s">
        <v>44</v>
      </c>
      <c r="G49" s="2" t="s">
        <v>180</v>
      </c>
      <c r="H49" s="2" t="s">
        <v>181</v>
      </c>
      <c r="I49" s="2" t="s">
        <v>182</v>
      </c>
      <c r="J49" s="2" t="s">
        <v>48</v>
      </c>
      <c r="K49" s="2" t="s">
        <v>49</v>
      </c>
    </row>
    <row r="50" spans="1:21" x14ac:dyDescent="0.25">
      <c r="A50" s="138" t="s">
        <v>0</v>
      </c>
      <c r="B50" s="133"/>
      <c r="C50" s="133"/>
      <c r="D50" s="133"/>
      <c r="E50" s="139"/>
      <c r="F50" s="33">
        <f>15564376.08/M50</f>
        <v>2065747.7045590284</v>
      </c>
      <c r="G50" s="33">
        <f>15874000/M50</f>
        <v>2106841.8607737739</v>
      </c>
      <c r="H50" s="33">
        <v>-266</v>
      </c>
      <c r="I50" s="33">
        <f>G50+H50</f>
        <v>2106575.8607737739</v>
      </c>
      <c r="J50" s="33">
        <f>16995000/M50</f>
        <v>2255624.1290065697</v>
      </c>
      <c r="K50" s="33">
        <f>17304000/M50</f>
        <v>2296635.4768066891</v>
      </c>
      <c r="M50" s="100">
        <v>7.5345000000000004</v>
      </c>
    </row>
    <row r="51" spans="1:21" x14ac:dyDescent="0.25">
      <c r="A51" s="129" t="s">
        <v>1</v>
      </c>
      <c r="B51" s="126"/>
      <c r="C51" s="126"/>
      <c r="D51" s="126"/>
      <c r="E51" s="134"/>
      <c r="F51" s="34">
        <f>15564376.08/M51</f>
        <v>2065747.7045590284</v>
      </c>
      <c r="G51" s="34">
        <f>15844000/M51</f>
        <v>2102860.1765213353</v>
      </c>
      <c r="H51" s="34">
        <v>-266</v>
      </c>
      <c r="I51" s="34">
        <f>I50-I52</f>
        <v>2102593.8607737739</v>
      </c>
      <c r="J51" s="34">
        <f>16995000/M51</f>
        <v>2255624.1290065697</v>
      </c>
      <c r="K51" s="34">
        <f>17304000/M51</f>
        <v>2296635.4768066891</v>
      </c>
      <c r="M51" s="100">
        <v>7.5345000000000004</v>
      </c>
      <c r="P51" s="57"/>
      <c r="Q51" s="57"/>
      <c r="R51" s="57"/>
      <c r="S51" s="57"/>
      <c r="T51" s="57"/>
    </row>
    <row r="52" spans="1:21" x14ac:dyDescent="0.25">
      <c r="A52" s="135" t="s">
        <v>2</v>
      </c>
      <c r="B52" s="134"/>
      <c r="C52" s="134"/>
      <c r="D52" s="134"/>
      <c r="E52" s="134"/>
      <c r="F52" s="34">
        <v>0</v>
      </c>
      <c r="G52" s="34">
        <f>30000/M52</f>
        <v>3981.6842524387812</v>
      </c>
      <c r="H52" s="34"/>
      <c r="I52" s="34">
        <v>3982</v>
      </c>
      <c r="J52" s="34">
        <f>0/M52</f>
        <v>0</v>
      </c>
      <c r="K52" s="34">
        <f>0/M52</f>
        <v>0</v>
      </c>
      <c r="M52" s="100">
        <v>7.5345000000000004</v>
      </c>
      <c r="P52" s="57"/>
      <c r="Q52" s="57"/>
      <c r="R52" s="57"/>
      <c r="S52" s="57"/>
      <c r="T52" s="57"/>
      <c r="U52" s="57"/>
    </row>
    <row r="53" spans="1:21" x14ac:dyDescent="0.25">
      <c r="A53" s="38" t="s">
        <v>3</v>
      </c>
      <c r="B53" s="39"/>
      <c r="C53" s="39"/>
      <c r="D53" s="39"/>
      <c r="E53" s="39"/>
      <c r="F53" s="33">
        <f>15339203/M53</f>
        <v>2035862.1010020571</v>
      </c>
      <c r="G53" s="33">
        <f>16246500/M53</f>
        <v>2156281.1069082222</v>
      </c>
      <c r="H53" s="33">
        <v>-266</v>
      </c>
      <c r="I53" s="33">
        <f>G53+H53</f>
        <v>2156015.1069082222</v>
      </c>
      <c r="J53" s="33">
        <f>17095000/M53</f>
        <v>2268896.4098480321</v>
      </c>
      <c r="K53" s="33">
        <f>17304000/M53</f>
        <v>2296635.4768066891</v>
      </c>
      <c r="M53" s="100">
        <v>7.5345000000000004</v>
      </c>
      <c r="N53" s="57"/>
      <c r="O53" s="57"/>
      <c r="P53" s="57"/>
    </row>
    <row r="54" spans="1:21" x14ac:dyDescent="0.25">
      <c r="A54" s="125" t="s">
        <v>4</v>
      </c>
      <c r="B54" s="126"/>
      <c r="C54" s="126"/>
      <c r="D54" s="126"/>
      <c r="E54" s="126"/>
      <c r="F54" s="34">
        <f>15242781.9/M54</f>
        <v>2023064.8218196298</v>
      </c>
      <c r="G54" s="34">
        <f>16206500/M54</f>
        <v>2150972.1945716371</v>
      </c>
      <c r="H54" s="34">
        <v>-5574.36</v>
      </c>
      <c r="I54" s="34">
        <f>I53-I55</f>
        <v>2145397.1945716371</v>
      </c>
      <c r="J54" s="34">
        <v>2263587</v>
      </c>
      <c r="K54" s="34">
        <f>K53-K55</f>
        <v>2291326.5644701039</v>
      </c>
      <c r="M54" s="100">
        <v>7.5345000000000004</v>
      </c>
      <c r="N54" s="57"/>
    </row>
    <row r="55" spans="1:21" x14ac:dyDescent="0.25">
      <c r="A55" s="135" t="s">
        <v>5</v>
      </c>
      <c r="B55" s="134"/>
      <c r="C55" s="134"/>
      <c r="D55" s="134"/>
      <c r="E55" s="134"/>
      <c r="F55" s="34">
        <f>96421.15/M55</f>
        <v>12797.28581856792</v>
      </c>
      <c r="G55" s="34">
        <f>40000/M55</f>
        <v>5308.9123365850419</v>
      </c>
      <c r="H55" s="34">
        <v>5309</v>
      </c>
      <c r="I55" s="34">
        <f>G55+H55</f>
        <v>10617.912336585043</v>
      </c>
      <c r="J55" s="34">
        <f>40000/M55</f>
        <v>5308.9123365850419</v>
      </c>
      <c r="K55" s="34">
        <f>40000/M55</f>
        <v>5308.9123365850419</v>
      </c>
      <c r="M55" s="100">
        <v>7.5345000000000004</v>
      </c>
    </row>
    <row r="56" spans="1:21" x14ac:dyDescent="0.25">
      <c r="A56" s="132" t="s">
        <v>6</v>
      </c>
      <c r="B56" s="133"/>
      <c r="C56" s="133"/>
      <c r="D56" s="133"/>
      <c r="E56" s="133"/>
      <c r="F56" s="33">
        <f>225173.03/M56</f>
        <v>29885.596920830842</v>
      </c>
      <c r="G56" s="33">
        <f>(G50-G53)</f>
        <v>-49439.246134448331</v>
      </c>
      <c r="H56" s="33"/>
      <c r="I56" s="33">
        <f>I50-I53</f>
        <v>-49439.246134448331</v>
      </c>
      <c r="J56" s="33">
        <f>J50-J53</f>
        <v>-13272.280841462314</v>
      </c>
      <c r="K56" s="35">
        <v>0</v>
      </c>
      <c r="M56" s="100">
        <v>7.5345000000000004</v>
      </c>
      <c r="O56" s="57"/>
    </row>
    <row r="57" spans="1:21" ht="18" x14ac:dyDescent="0.25">
      <c r="A57" s="3"/>
      <c r="B57" s="6"/>
      <c r="C57" s="6"/>
      <c r="D57" s="6"/>
      <c r="E57" s="6"/>
      <c r="F57" s="6"/>
      <c r="G57" s="6"/>
      <c r="H57" s="6"/>
      <c r="I57" s="6"/>
      <c r="J57" s="1"/>
      <c r="K57" s="1"/>
    </row>
    <row r="58" spans="1:21" ht="15.75" x14ac:dyDescent="0.25">
      <c r="A58" s="127" t="s">
        <v>43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</row>
    <row r="59" spans="1:21" ht="18" x14ac:dyDescent="0.25">
      <c r="A59" s="3"/>
      <c r="B59" s="6"/>
      <c r="C59" s="6"/>
      <c r="D59" s="6"/>
      <c r="E59" s="6"/>
      <c r="F59" s="6"/>
      <c r="G59" s="6"/>
      <c r="H59" s="6"/>
      <c r="I59" s="6"/>
      <c r="J59" s="1"/>
      <c r="K59" s="1"/>
    </row>
    <row r="60" spans="1:21" ht="25.5" x14ac:dyDescent="0.25">
      <c r="A60" s="29"/>
      <c r="B60" s="30"/>
      <c r="C60" s="30"/>
      <c r="D60" s="31"/>
      <c r="E60" s="32"/>
      <c r="F60" s="2" t="s">
        <v>12</v>
      </c>
      <c r="G60" s="2" t="s">
        <v>13</v>
      </c>
      <c r="H60" s="2" t="s">
        <v>181</v>
      </c>
      <c r="I60" s="2" t="s">
        <v>182</v>
      </c>
      <c r="J60" s="2" t="s">
        <v>48</v>
      </c>
      <c r="K60" s="2" t="s">
        <v>49</v>
      </c>
    </row>
    <row r="61" spans="1:21" x14ac:dyDescent="0.25">
      <c r="A61" s="129" t="s">
        <v>8</v>
      </c>
      <c r="B61" s="130"/>
      <c r="C61" s="130"/>
      <c r="D61" s="130"/>
      <c r="E61" s="131"/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</row>
    <row r="62" spans="1:21" x14ac:dyDescent="0.25">
      <c r="A62" s="129" t="s">
        <v>9</v>
      </c>
      <c r="B62" s="126"/>
      <c r="C62" s="126"/>
      <c r="D62" s="126"/>
      <c r="E62" s="126"/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</row>
    <row r="63" spans="1:21" x14ac:dyDescent="0.25">
      <c r="A63" s="132" t="s">
        <v>10</v>
      </c>
      <c r="B63" s="133"/>
      <c r="C63" s="133"/>
      <c r="D63" s="133"/>
      <c r="E63" s="133"/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</row>
    <row r="64" spans="1:21" ht="18" x14ac:dyDescent="0.25">
      <c r="A64" s="23"/>
      <c r="B64" s="6"/>
      <c r="C64" s="6"/>
      <c r="D64" s="6"/>
      <c r="E64" s="6"/>
      <c r="F64" s="6"/>
      <c r="G64" s="6"/>
      <c r="H64" s="6"/>
      <c r="I64" s="6"/>
      <c r="J64" s="1"/>
      <c r="K64" s="1"/>
    </row>
    <row r="65" spans="1:11" ht="15.75" x14ac:dyDescent="0.25">
      <c r="A65" s="127" t="s">
        <v>55</v>
      </c>
      <c r="B65" s="128"/>
      <c r="C65" s="128"/>
      <c r="D65" s="128"/>
      <c r="E65" s="128"/>
      <c r="F65" s="128"/>
      <c r="G65" s="128"/>
      <c r="H65" s="128"/>
      <c r="I65" s="128"/>
      <c r="J65" s="128"/>
      <c r="K65" s="128"/>
    </row>
    <row r="66" spans="1:11" ht="18" x14ac:dyDescent="0.25">
      <c r="A66" s="23"/>
      <c r="B66" s="6"/>
      <c r="C66" s="6"/>
      <c r="D66" s="6"/>
      <c r="E66" s="6"/>
      <c r="F66" s="6"/>
      <c r="G66" s="6"/>
      <c r="H66" s="6"/>
      <c r="I66" s="6"/>
      <c r="J66" s="1"/>
      <c r="K66" s="1"/>
    </row>
    <row r="67" spans="1:11" ht="25.5" x14ac:dyDescent="0.25">
      <c r="A67" s="29"/>
      <c r="B67" s="30"/>
      <c r="C67" s="30"/>
      <c r="D67" s="31"/>
      <c r="E67" s="32"/>
      <c r="F67" s="2" t="s">
        <v>12</v>
      </c>
      <c r="G67" s="2" t="s">
        <v>13</v>
      </c>
      <c r="H67" s="2" t="s">
        <v>181</v>
      </c>
      <c r="I67" s="2" t="s">
        <v>182</v>
      </c>
      <c r="J67" s="2" t="s">
        <v>48</v>
      </c>
      <c r="K67" s="2" t="s">
        <v>49</v>
      </c>
    </row>
    <row r="68" spans="1:11" x14ac:dyDescent="0.25">
      <c r="A68" s="119" t="s">
        <v>45</v>
      </c>
      <c r="B68" s="120"/>
      <c r="C68" s="120"/>
      <c r="D68" s="120"/>
      <c r="E68" s="121"/>
      <c r="F68" s="36">
        <f>147322.89/M56</f>
        <v>19553.107704559028</v>
      </c>
      <c r="G68" s="36">
        <f>372500/M56</f>
        <v>49439.2461344482</v>
      </c>
      <c r="H68" s="36"/>
      <c r="I68" s="36">
        <v>49439.2461344482</v>
      </c>
      <c r="J68" s="36">
        <f>100000/M56</f>
        <v>13272.280841462605</v>
      </c>
      <c r="K68" s="36">
        <v>0</v>
      </c>
    </row>
    <row r="69" spans="1:11" ht="33.75" customHeight="1" x14ac:dyDescent="0.25">
      <c r="A69" s="122" t="s">
        <v>7</v>
      </c>
      <c r="B69" s="123"/>
      <c r="C69" s="123"/>
      <c r="D69" s="123"/>
      <c r="E69" s="124"/>
      <c r="F69" s="37">
        <f>147322.89/M56</f>
        <v>19553.107704559028</v>
      </c>
      <c r="G69" s="37">
        <f>372500/M56</f>
        <v>49439.2461344482</v>
      </c>
      <c r="H69" s="37"/>
      <c r="I69" s="37">
        <v>49439.2461344482</v>
      </c>
      <c r="J69" s="37">
        <f>100000/M56</f>
        <v>13272.280841462605</v>
      </c>
      <c r="K69" s="37">
        <v>0</v>
      </c>
    </row>
    <row r="72" spans="1:11" x14ac:dyDescent="0.25">
      <c r="A72" s="125" t="s">
        <v>11</v>
      </c>
      <c r="B72" s="126"/>
      <c r="C72" s="126"/>
      <c r="D72" s="126"/>
      <c r="E72" s="126"/>
      <c r="F72" s="34">
        <f>147323/M56</f>
        <v>19553.122304067954</v>
      </c>
      <c r="G72" s="34">
        <f>372500/M56</f>
        <v>49439.2461344482</v>
      </c>
      <c r="H72" s="34"/>
      <c r="I72" s="34">
        <v>49439.2461344482</v>
      </c>
      <c r="J72" s="34">
        <f>100000/M56</f>
        <v>13272.280841462605</v>
      </c>
      <c r="K72" s="34">
        <v>0</v>
      </c>
    </row>
    <row r="73" spans="1:11" ht="33" customHeight="1" x14ac:dyDescent="0.25">
      <c r="A73" s="18"/>
      <c r="B73" s="19"/>
      <c r="C73" s="19"/>
      <c r="D73" s="19"/>
      <c r="E73" s="19"/>
      <c r="F73" s="20"/>
      <c r="G73" s="20"/>
      <c r="H73" s="20"/>
      <c r="I73" s="20"/>
      <c r="J73" s="20"/>
      <c r="K73" s="20"/>
    </row>
    <row r="74" spans="1:11" x14ac:dyDescent="0.25">
      <c r="A74" s="117"/>
      <c r="B74" s="118"/>
      <c r="C74" s="118"/>
      <c r="D74" s="118"/>
      <c r="E74" s="118"/>
      <c r="F74" s="118"/>
      <c r="G74" s="118"/>
      <c r="H74" s="118"/>
      <c r="I74" s="118"/>
      <c r="J74" s="118"/>
      <c r="K74" s="118"/>
    </row>
    <row r="76" spans="1:11" x14ac:dyDescent="0.25">
      <c r="A76" s="117"/>
      <c r="B76" s="118"/>
      <c r="C76" s="118"/>
      <c r="D76" s="118"/>
      <c r="E76" s="118"/>
      <c r="F76" s="118"/>
      <c r="G76" s="118"/>
      <c r="H76" s="118"/>
      <c r="I76" s="118"/>
      <c r="J76" s="118"/>
      <c r="K76" s="118"/>
    </row>
    <row r="78" spans="1:11" x14ac:dyDescent="0.25">
      <c r="A78" s="117"/>
      <c r="B78" s="118"/>
      <c r="C78" s="118"/>
      <c r="D78" s="118"/>
      <c r="E78" s="118"/>
      <c r="F78" s="118"/>
      <c r="G78" s="118"/>
      <c r="H78" s="118"/>
      <c r="I78" s="118"/>
      <c r="J78" s="118"/>
      <c r="K78" s="118"/>
    </row>
  </sheetData>
  <mergeCells count="42">
    <mergeCell ref="A36:K36"/>
    <mergeCell ref="A23:K23"/>
    <mergeCell ref="A32:K32"/>
    <mergeCell ref="A30:E30"/>
    <mergeCell ref="A34:K34"/>
    <mergeCell ref="A26:E26"/>
    <mergeCell ref="A27:E27"/>
    <mergeCell ref="A19:E19"/>
    <mergeCell ref="A20:E20"/>
    <mergeCell ref="A21:E21"/>
    <mergeCell ref="A13:E13"/>
    <mergeCell ref="A14:E14"/>
    <mergeCell ref="A12:E12"/>
    <mergeCell ref="A5:K5"/>
    <mergeCell ref="A16:K16"/>
    <mergeCell ref="A1:K1"/>
    <mergeCell ref="A3:K3"/>
    <mergeCell ref="A8:E8"/>
    <mergeCell ref="A9:E9"/>
    <mergeCell ref="A10:E10"/>
    <mergeCell ref="A6:F6"/>
    <mergeCell ref="A43:K43"/>
    <mergeCell ref="A45:K45"/>
    <mergeCell ref="A47:K47"/>
    <mergeCell ref="A48:F48"/>
    <mergeCell ref="A50:E50"/>
    <mergeCell ref="A51:E51"/>
    <mergeCell ref="A52:E52"/>
    <mergeCell ref="A54:E54"/>
    <mergeCell ref="A55:E55"/>
    <mergeCell ref="A56:E56"/>
    <mergeCell ref="A58:K58"/>
    <mergeCell ref="A61:E61"/>
    <mergeCell ref="A62:E62"/>
    <mergeCell ref="A63:E63"/>
    <mergeCell ref="A65:K65"/>
    <mergeCell ref="A78:K78"/>
    <mergeCell ref="A68:E68"/>
    <mergeCell ref="A69:E69"/>
    <mergeCell ref="A72:E72"/>
    <mergeCell ref="A74:K74"/>
    <mergeCell ref="A76:K7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4"/>
  <sheetViews>
    <sheetView topLeftCell="A52" workbookViewId="0">
      <selection activeCell="M17" sqref="M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  <col min="9" max="10" width="25.28515625" hidden="1" customWidth="1"/>
    <col min="11" max="11" width="9.140625" bestFit="1" customWidth="1"/>
    <col min="12" max="12" width="14.28515625" customWidth="1"/>
    <col min="13" max="13" width="13.7109375" bestFit="1" customWidth="1"/>
    <col min="14" max="15" width="13.7109375" customWidth="1"/>
    <col min="16" max="17" width="10.140625" bestFit="1" customWidth="1"/>
    <col min="18" max="18" width="15.85546875" customWidth="1"/>
    <col min="19" max="19" width="12.5703125" customWidth="1"/>
    <col min="20" max="20" width="11.42578125" customWidth="1"/>
  </cols>
  <sheetData>
    <row r="1" spans="1:17" ht="42" customHeight="1" x14ac:dyDescent="0.25">
      <c r="A1" s="127" t="s">
        <v>189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7" ht="18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15.75" x14ac:dyDescent="0.25">
      <c r="A3" s="127" t="s">
        <v>34</v>
      </c>
      <c r="B3" s="127"/>
      <c r="C3" s="127"/>
      <c r="D3" s="127"/>
      <c r="E3" s="127"/>
      <c r="F3" s="127"/>
      <c r="G3" s="127"/>
      <c r="H3" s="127"/>
      <c r="I3" s="127"/>
      <c r="J3" s="136"/>
    </row>
    <row r="4" spans="1:17" ht="18" x14ac:dyDescent="0.25">
      <c r="A4" s="3"/>
      <c r="B4" s="3"/>
      <c r="C4" s="3"/>
      <c r="D4" s="3"/>
      <c r="E4" s="3"/>
      <c r="F4" s="3"/>
      <c r="G4" s="3"/>
      <c r="H4" s="3"/>
      <c r="I4" s="3"/>
      <c r="J4" s="4"/>
    </row>
    <row r="5" spans="1:17" ht="18" customHeight="1" x14ac:dyDescent="0.25">
      <c r="A5" s="127" t="s">
        <v>15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7" ht="18" x14ac:dyDescent="0.25">
      <c r="A6" s="3"/>
      <c r="B6" s="3"/>
      <c r="C6" s="3"/>
      <c r="D6" s="3"/>
      <c r="E6" s="3"/>
      <c r="F6" s="3"/>
      <c r="G6" s="3"/>
      <c r="H6" s="3"/>
      <c r="I6" s="3"/>
      <c r="J6" s="4"/>
    </row>
    <row r="7" spans="1:17" ht="15.75" x14ac:dyDescent="0.25">
      <c r="A7" s="127" t="s">
        <v>1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7" ht="18" x14ac:dyDescent="0.25">
      <c r="A8" s="3"/>
      <c r="B8" s="3"/>
      <c r="C8" s="3"/>
      <c r="D8" s="3"/>
      <c r="E8" s="3"/>
      <c r="F8" s="3"/>
      <c r="G8" s="3"/>
      <c r="H8" s="3"/>
      <c r="I8" s="3"/>
      <c r="J8" s="4" t="s">
        <v>177</v>
      </c>
    </row>
    <row r="9" spans="1:17" ht="25.5" x14ac:dyDescent="0.25">
      <c r="A9" s="22" t="s">
        <v>16</v>
      </c>
      <c r="B9" s="21" t="s">
        <v>17</v>
      </c>
      <c r="C9" s="21" t="s">
        <v>18</v>
      </c>
      <c r="D9" s="21" t="s">
        <v>14</v>
      </c>
      <c r="E9" s="21" t="s">
        <v>12</v>
      </c>
      <c r="F9" s="22" t="s">
        <v>13</v>
      </c>
      <c r="G9" s="22" t="s">
        <v>181</v>
      </c>
      <c r="H9" s="22" t="s">
        <v>182</v>
      </c>
      <c r="I9" s="22" t="s">
        <v>48</v>
      </c>
      <c r="J9" s="22" t="s">
        <v>49</v>
      </c>
    </row>
    <row r="10" spans="1:17" ht="15.75" customHeight="1" x14ac:dyDescent="0.25">
      <c r="A10" s="10">
        <v>6</v>
      </c>
      <c r="B10" s="10"/>
      <c r="C10" s="10"/>
      <c r="D10" s="10" t="s">
        <v>19</v>
      </c>
      <c r="E10" s="46">
        <f>SUM(E11,E13,E15,E17,E20)</f>
        <v>15564376.08</v>
      </c>
      <c r="F10" s="46">
        <f>SUM(F11,F13,F15,F17,F20,)</f>
        <v>15844000</v>
      </c>
      <c r="G10" s="46">
        <f>G11+G13+G15+G17+G20</f>
        <v>-2000</v>
      </c>
      <c r="H10" s="46">
        <f>H11+H13+H15+H17+H20</f>
        <v>15842000</v>
      </c>
      <c r="I10" s="47">
        <f>SUM(I11,I13,I15,I17,I20,)</f>
        <v>16995000</v>
      </c>
      <c r="J10" s="47">
        <f>J11+J13+J15+J17+J20</f>
        <v>17304000</v>
      </c>
      <c r="M10" s="57"/>
      <c r="N10" s="57"/>
      <c r="O10" s="57"/>
      <c r="P10" s="57"/>
      <c r="Q10" s="57"/>
    </row>
    <row r="11" spans="1:17" s="52" customFormat="1" ht="38.25" x14ac:dyDescent="0.25">
      <c r="A11" s="49"/>
      <c r="B11" s="49">
        <v>63</v>
      </c>
      <c r="C11" s="49"/>
      <c r="D11" s="49" t="s">
        <v>51</v>
      </c>
      <c r="E11" s="50">
        <v>79840</v>
      </c>
      <c r="F11" s="51">
        <v>102000</v>
      </c>
      <c r="G11" s="51">
        <f>H11-F11</f>
        <v>11500</v>
      </c>
      <c r="H11" s="51">
        <v>113500</v>
      </c>
      <c r="I11" s="51">
        <v>102000</v>
      </c>
      <c r="J11" s="51">
        <v>102000</v>
      </c>
      <c r="M11" s="57"/>
      <c r="N11" s="57"/>
      <c r="O11" s="57"/>
      <c r="P11" s="57"/>
      <c r="Q11" s="57"/>
    </row>
    <row r="12" spans="1:17" ht="38.25" x14ac:dyDescent="0.25">
      <c r="A12" s="11"/>
      <c r="B12" s="11"/>
      <c r="C12" s="12">
        <v>59</v>
      </c>
      <c r="D12" s="16" t="s">
        <v>58</v>
      </c>
      <c r="E12" s="7">
        <v>79840</v>
      </c>
      <c r="F12" s="8">
        <v>102000</v>
      </c>
      <c r="G12" s="51">
        <f t="shared" ref="G12:G24" si="0">H12-F12</f>
        <v>11500</v>
      </c>
      <c r="H12" s="51">
        <v>113500</v>
      </c>
      <c r="I12" s="8">
        <v>102000</v>
      </c>
      <c r="J12" s="8">
        <v>102000</v>
      </c>
      <c r="M12" s="57"/>
      <c r="N12" s="57"/>
      <c r="O12" s="57"/>
      <c r="P12" s="57"/>
      <c r="Q12" s="57"/>
    </row>
    <row r="13" spans="1:17" s="52" customFormat="1" x14ac:dyDescent="0.25">
      <c r="A13" s="53"/>
      <c r="B13" s="53">
        <v>64</v>
      </c>
      <c r="C13" s="53"/>
      <c r="D13" s="55" t="s">
        <v>59</v>
      </c>
      <c r="E13" s="50">
        <v>2.72</v>
      </c>
      <c r="F13" s="51">
        <v>100</v>
      </c>
      <c r="G13" s="51">
        <f t="shared" si="0"/>
        <v>0</v>
      </c>
      <c r="H13" s="51">
        <v>100</v>
      </c>
      <c r="I13" s="51">
        <v>100</v>
      </c>
      <c r="J13" s="51">
        <v>100</v>
      </c>
      <c r="M13" s="57"/>
      <c r="N13" s="57"/>
      <c r="O13" s="57"/>
      <c r="P13" s="57"/>
      <c r="Q13" s="57"/>
    </row>
    <row r="14" spans="1:17" x14ac:dyDescent="0.25">
      <c r="A14" s="11"/>
      <c r="B14" s="11"/>
      <c r="C14" s="12">
        <v>49</v>
      </c>
      <c r="D14" s="16" t="s">
        <v>60</v>
      </c>
      <c r="E14" s="7">
        <v>2.72</v>
      </c>
      <c r="F14" s="8">
        <v>100</v>
      </c>
      <c r="G14" s="51">
        <f t="shared" si="0"/>
        <v>0</v>
      </c>
      <c r="H14" s="8">
        <v>100</v>
      </c>
      <c r="I14" s="8">
        <v>100</v>
      </c>
      <c r="J14" s="8">
        <v>100</v>
      </c>
      <c r="M14" s="57"/>
      <c r="N14" s="57"/>
      <c r="O14" s="57"/>
      <c r="P14" s="57"/>
      <c r="Q14" s="57"/>
    </row>
    <row r="15" spans="1:17" s="52" customFormat="1" ht="51" x14ac:dyDescent="0.25">
      <c r="A15" s="53"/>
      <c r="B15" s="53">
        <v>65</v>
      </c>
      <c r="C15" s="53"/>
      <c r="D15" s="55" t="s">
        <v>61</v>
      </c>
      <c r="E15" s="50">
        <v>4295488.13</v>
      </c>
      <c r="F15" s="51">
        <v>4235900</v>
      </c>
      <c r="G15" s="51">
        <f t="shared" si="0"/>
        <v>93000</v>
      </c>
      <c r="H15" s="51">
        <v>4328900</v>
      </c>
      <c r="I15" s="51">
        <v>4515900</v>
      </c>
      <c r="J15" s="51">
        <f>4515900+569000</f>
        <v>5084900</v>
      </c>
      <c r="M15" s="57"/>
      <c r="N15" s="57"/>
      <c r="O15" s="57"/>
      <c r="P15" s="57"/>
      <c r="Q15" s="57"/>
    </row>
    <row r="16" spans="1:17" x14ac:dyDescent="0.25">
      <c r="A16" s="11"/>
      <c r="B16" s="11"/>
      <c r="C16" s="12">
        <v>49</v>
      </c>
      <c r="D16" s="16" t="s">
        <v>60</v>
      </c>
      <c r="E16" s="7">
        <v>4295488.13</v>
      </c>
      <c r="F16" s="8">
        <v>4235900</v>
      </c>
      <c r="G16" s="51">
        <f t="shared" si="0"/>
        <v>93000</v>
      </c>
      <c r="H16" s="8">
        <v>4328900</v>
      </c>
      <c r="I16" s="8">
        <v>4515900</v>
      </c>
      <c r="J16" s="8">
        <v>4515900</v>
      </c>
      <c r="M16" s="57"/>
      <c r="N16" s="57"/>
      <c r="O16" s="57"/>
      <c r="P16" s="57"/>
      <c r="Q16" s="57"/>
    </row>
    <row r="17" spans="1:20" s="52" customFormat="1" ht="51" x14ac:dyDescent="0.25">
      <c r="A17" s="53"/>
      <c r="B17" s="53">
        <v>66</v>
      </c>
      <c r="C17" s="53"/>
      <c r="D17" s="55" t="s">
        <v>62</v>
      </c>
      <c r="E17" s="50">
        <v>7901</v>
      </c>
      <c r="F17" s="51">
        <v>17000</v>
      </c>
      <c r="G17" s="51">
        <f t="shared" si="0"/>
        <v>-1000</v>
      </c>
      <c r="H17" s="51">
        <v>16000</v>
      </c>
      <c r="I17" s="51">
        <v>17000</v>
      </c>
      <c r="J17" s="51">
        <v>17000</v>
      </c>
      <c r="M17" s="57"/>
      <c r="N17" s="57"/>
      <c r="O17" s="57"/>
      <c r="P17" s="57"/>
      <c r="Q17" s="57"/>
    </row>
    <row r="18" spans="1:20" x14ac:dyDescent="0.25">
      <c r="A18" s="11"/>
      <c r="B18" s="11"/>
      <c r="C18" s="12">
        <v>32</v>
      </c>
      <c r="D18" s="16" t="s">
        <v>41</v>
      </c>
      <c r="E18" s="7">
        <v>2520</v>
      </c>
      <c r="F18" s="8">
        <v>16000</v>
      </c>
      <c r="G18" s="51">
        <f t="shared" si="0"/>
        <v>0</v>
      </c>
      <c r="H18" s="8">
        <v>16000</v>
      </c>
      <c r="I18" s="8">
        <v>16000</v>
      </c>
      <c r="J18" s="8">
        <v>16000</v>
      </c>
      <c r="M18" s="57"/>
      <c r="N18" s="57"/>
      <c r="O18" s="57"/>
      <c r="P18" s="57"/>
      <c r="Q18" s="57"/>
    </row>
    <row r="19" spans="1:20" x14ac:dyDescent="0.25">
      <c r="A19" s="11"/>
      <c r="B19" s="26" t="s">
        <v>52</v>
      </c>
      <c r="C19" s="12">
        <v>69</v>
      </c>
      <c r="D19" s="12" t="s">
        <v>63</v>
      </c>
      <c r="E19" s="7">
        <v>5381</v>
      </c>
      <c r="F19" s="8">
        <v>1000</v>
      </c>
      <c r="G19" s="51">
        <f t="shared" si="0"/>
        <v>-1000</v>
      </c>
      <c r="H19" s="8">
        <v>0</v>
      </c>
      <c r="I19" s="8">
        <v>1000</v>
      </c>
      <c r="J19" s="8">
        <v>1000</v>
      </c>
      <c r="M19" s="57"/>
      <c r="N19" s="57"/>
      <c r="O19" s="57"/>
      <c r="P19" s="57"/>
      <c r="Q19" s="57"/>
    </row>
    <row r="20" spans="1:20" s="52" customFormat="1" ht="51" x14ac:dyDescent="0.25">
      <c r="A20" s="53"/>
      <c r="B20" s="53">
        <v>67</v>
      </c>
      <c r="C20" s="53"/>
      <c r="D20" s="49" t="s">
        <v>53</v>
      </c>
      <c r="E20" s="50">
        <v>11181144.23</v>
      </c>
      <c r="F20" s="51">
        <v>11489000</v>
      </c>
      <c r="G20" s="51">
        <f t="shared" si="0"/>
        <v>-105500</v>
      </c>
      <c r="H20" s="51">
        <v>11383500</v>
      </c>
      <c r="I20" s="51">
        <v>12360000</v>
      </c>
      <c r="J20" s="51">
        <v>12100000</v>
      </c>
      <c r="M20" s="57"/>
      <c r="N20" s="57"/>
      <c r="O20" s="57"/>
      <c r="P20" s="57"/>
      <c r="Q20" s="57"/>
    </row>
    <row r="21" spans="1:20" x14ac:dyDescent="0.25">
      <c r="A21" s="11"/>
      <c r="B21" s="11"/>
      <c r="C21" s="12">
        <v>11</v>
      </c>
      <c r="D21" s="16" t="s">
        <v>20</v>
      </c>
      <c r="E21" s="7">
        <v>11181144</v>
      </c>
      <c r="F21" s="8">
        <v>11489000</v>
      </c>
      <c r="G21" s="51">
        <f t="shared" si="0"/>
        <v>-105500</v>
      </c>
      <c r="H21" s="8">
        <v>11383500</v>
      </c>
      <c r="I21" s="8">
        <v>12360000</v>
      </c>
      <c r="J21" s="8">
        <v>12100000</v>
      </c>
      <c r="M21" s="57"/>
      <c r="N21" s="57"/>
      <c r="O21" s="57"/>
      <c r="P21" s="57"/>
      <c r="Q21" s="57"/>
    </row>
    <row r="22" spans="1:20" ht="25.5" x14ac:dyDescent="0.25">
      <c r="A22" s="13">
        <v>7</v>
      </c>
      <c r="B22" s="13"/>
      <c r="C22" s="13"/>
      <c r="D22" s="24" t="s">
        <v>21</v>
      </c>
      <c r="E22" s="46">
        <f>0</f>
        <v>0</v>
      </c>
      <c r="F22" s="47">
        <v>30000</v>
      </c>
      <c r="G22" s="51">
        <f t="shared" si="0"/>
        <v>0</v>
      </c>
      <c r="H22" s="47">
        <v>30000</v>
      </c>
      <c r="I22" s="8">
        <v>0</v>
      </c>
      <c r="J22" s="8">
        <v>0</v>
      </c>
      <c r="M22" s="57"/>
      <c r="N22" s="57"/>
      <c r="O22" s="57"/>
      <c r="P22" s="57"/>
      <c r="Q22" s="57"/>
    </row>
    <row r="23" spans="1:20" s="52" customFormat="1" ht="38.25" x14ac:dyDescent="0.25">
      <c r="A23" s="49"/>
      <c r="B23" s="49">
        <v>72</v>
      </c>
      <c r="C23" s="49"/>
      <c r="D23" s="56" t="s">
        <v>50</v>
      </c>
      <c r="E23" s="50">
        <v>0</v>
      </c>
      <c r="F23" s="51">
        <v>30000</v>
      </c>
      <c r="G23" s="51">
        <f t="shared" si="0"/>
        <v>0</v>
      </c>
      <c r="H23" s="51">
        <v>30000</v>
      </c>
      <c r="I23" s="51">
        <v>0</v>
      </c>
      <c r="J23" s="51">
        <v>0</v>
      </c>
      <c r="M23" s="57"/>
      <c r="N23" s="57"/>
      <c r="O23" s="57"/>
      <c r="P23" s="57"/>
      <c r="Q23" s="57"/>
    </row>
    <row r="24" spans="1:20" ht="25.5" x14ac:dyDescent="0.25">
      <c r="A24" s="14"/>
      <c r="B24" s="14"/>
      <c r="C24" s="12">
        <v>79</v>
      </c>
      <c r="D24" s="16" t="s">
        <v>64</v>
      </c>
      <c r="E24" s="7">
        <v>0</v>
      </c>
      <c r="F24" s="8">
        <v>30000</v>
      </c>
      <c r="G24" s="51">
        <f t="shared" si="0"/>
        <v>0</v>
      </c>
      <c r="H24" s="8">
        <v>30000</v>
      </c>
      <c r="I24" s="8">
        <v>0</v>
      </c>
      <c r="J24" s="8">
        <v>0</v>
      </c>
      <c r="M24" s="57"/>
      <c r="N24" s="57"/>
      <c r="O24" s="57"/>
      <c r="P24" s="57"/>
      <c r="Q24" s="57"/>
    </row>
    <row r="25" spans="1:20" x14ac:dyDescent="0.25">
      <c r="A25" s="148" t="s">
        <v>92</v>
      </c>
      <c r="B25" s="149"/>
      <c r="C25" s="149"/>
      <c r="D25" s="149"/>
      <c r="E25" s="141">
        <f>E10</f>
        <v>15564376.08</v>
      </c>
      <c r="F25" s="141">
        <v>15874000</v>
      </c>
      <c r="G25" s="143">
        <f>G22+G10</f>
        <v>-2000</v>
      </c>
      <c r="H25" s="143">
        <f>H22+H10</f>
        <v>15872000</v>
      </c>
      <c r="I25" s="141">
        <f>SUM(I23,I20,I17,I15,I13,I11)</f>
        <v>16995000</v>
      </c>
      <c r="J25" s="141">
        <f t="shared" ref="J25" si="1">SUM(J23,J20,J17,J15,J13,J11)</f>
        <v>17304000</v>
      </c>
      <c r="M25" s="57"/>
      <c r="N25" s="57"/>
      <c r="O25" s="57"/>
      <c r="P25" s="57"/>
      <c r="Q25" s="57"/>
      <c r="R25" s="57"/>
      <c r="S25" s="57"/>
      <c r="T25" s="57"/>
    </row>
    <row r="26" spans="1:20" x14ac:dyDescent="0.25">
      <c r="A26" s="149"/>
      <c r="B26" s="149"/>
      <c r="C26" s="149"/>
      <c r="D26" s="149"/>
      <c r="E26" s="141"/>
      <c r="F26" s="141"/>
      <c r="G26" s="144"/>
      <c r="H26" s="144"/>
      <c r="I26" s="141"/>
      <c r="J26" s="141"/>
      <c r="M26" s="57"/>
      <c r="N26" s="57"/>
      <c r="O26" s="57"/>
      <c r="P26" s="57"/>
      <c r="Q26" s="57"/>
    </row>
    <row r="39" spans="1:12" ht="15.75" x14ac:dyDescent="0.25">
      <c r="A39" s="127" t="s">
        <v>22</v>
      </c>
      <c r="B39" s="142"/>
      <c r="C39" s="142"/>
      <c r="D39" s="142"/>
      <c r="E39" s="142"/>
      <c r="F39" s="142"/>
      <c r="G39" s="142"/>
      <c r="H39" s="142"/>
      <c r="I39" s="142"/>
      <c r="J39" s="142"/>
    </row>
    <row r="40" spans="1:12" ht="18" x14ac:dyDescent="0.25">
      <c r="A40" s="3"/>
      <c r="B40" s="3"/>
      <c r="C40" s="3"/>
      <c r="D40" s="3"/>
      <c r="E40" s="3"/>
      <c r="F40" s="3"/>
      <c r="G40" s="3"/>
      <c r="H40" s="3"/>
      <c r="I40" s="3"/>
      <c r="J40" s="4" t="s">
        <v>177</v>
      </c>
    </row>
    <row r="41" spans="1:12" ht="25.5" x14ac:dyDescent="0.25">
      <c r="A41" s="22" t="s">
        <v>16</v>
      </c>
      <c r="B41" s="21" t="s">
        <v>17</v>
      </c>
      <c r="C41" s="21" t="s">
        <v>18</v>
      </c>
      <c r="D41" s="21" t="s">
        <v>23</v>
      </c>
      <c r="E41" s="21" t="s">
        <v>12</v>
      </c>
      <c r="F41" s="22" t="s">
        <v>13</v>
      </c>
      <c r="G41" s="22" t="s">
        <v>181</v>
      </c>
      <c r="H41" s="22" t="s">
        <v>182</v>
      </c>
      <c r="I41" s="22" t="s">
        <v>48</v>
      </c>
      <c r="J41" s="22" t="s">
        <v>49</v>
      </c>
    </row>
    <row r="42" spans="1:12" x14ac:dyDescent="0.25">
      <c r="A42" s="2"/>
      <c r="B42" s="68"/>
      <c r="C42" s="68"/>
      <c r="D42" s="68"/>
      <c r="E42" s="68"/>
      <c r="F42" s="68"/>
      <c r="G42" s="68"/>
      <c r="H42" s="68"/>
      <c r="I42" s="2"/>
      <c r="J42" s="2"/>
    </row>
    <row r="43" spans="1:12" ht="15.75" customHeight="1" x14ac:dyDescent="0.25">
      <c r="A43" s="10">
        <v>3</v>
      </c>
      <c r="B43" s="10"/>
      <c r="C43" s="10"/>
      <c r="D43" s="10" t="s">
        <v>24</v>
      </c>
      <c r="E43" s="46">
        <f>SUM(E44,E47,E53,E55,E57,)</f>
        <v>15242781.9</v>
      </c>
      <c r="F43" s="46">
        <f>SUM(F44,F47,F53,F55,F57,)</f>
        <v>16206500</v>
      </c>
      <c r="G43" s="46">
        <f>H43-F43</f>
        <v>-42000</v>
      </c>
      <c r="H43" s="46">
        <f>SUM(H44,H47,H53,H73,)</f>
        <v>16164500</v>
      </c>
      <c r="I43" s="47">
        <v>17055000</v>
      </c>
      <c r="J43" s="47">
        <f>SUM(J44,J47,J53,J73,J75,)</f>
        <v>17264000</v>
      </c>
      <c r="L43" s="57"/>
    </row>
    <row r="44" spans="1:12" s="52" customFormat="1" ht="15.75" customHeight="1" x14ac:dyDescent="0.25">
      <c r="A44" s="49"/>
      <c r="B44" s="49">
        <v>31</v>
      </c>
      <c r="C44" s="49"/>
      <c r="D44" s="49" t="s">
        <v>25</v>
      </c>
      <c r="E44" s="50">
        <v>12343006.470000001</v>
      </c>
      <c r="F44" s="51">
        <v>12782700</v>
      </c>
      <c r="G44" s="46">
        <f t="shared" ref="G44:G84" si="2">H44-F44</f>
        <v>-169000</v>
      </c>
      <c r="H44" s="51">
        <v>12613700</v>
      </c>
      <c r="I44" s="51">
        <v>13586900</v>
      </c>
      <c r="J44" s="51">
        <f>SUM(J45:J46)</f>
        <v>13776000</v>
      </c>
      <c r="L44" s="57"/>
    </row>
    <row r="45" spans="1:12" x14ac:dyDescent="0.25">
      <c r="A45" s="11"/>
      <c r="B45" s="11"/>
      <c r="C45" s="12">
        <v>11</v>
      </c>
      <c r="D45" s="12" t="s">
        <v>20</v>
      </c>
      <c r="E45" s="74">
        <v>10940991.789999999</v>
      </c>
      <c r="F45" s="8">
        <v>11206500</v>
      </c>
      <c r="G45" s="46">
        <f t="shared" si="2"/>
        <v>-77500</v>
      </c>
      <c r="H45" s="8">
        <v>11129000</v>
      </c>
      <c r="I45" s="8">
        <f>10183500+80000+45000+1716000</f>
        <v>12024500</v>
      </c>
      <c r="J45" s="8">
        <v>11764500</v>
      </c>
      <c r="L45" s="57"/>
    </row>
    <row r="46" spans="1:12" x14ac:dyDescent="0.25">
      <c r="A46" s="11"/>
      <c r="B46" s="11"/>
      <c r="C46" s="12">
        <v>49</v>
      </c>
      <c r="D46" s="16" t="s">
        <v>60</v>
      </c>
      <c r="E46" s="74">
        <v>1402014.68</v>
      </c>
      <c r="F46" s="8">
        <f>F44-F45</f>
        <v>1576200</v>
      </c>
      <c r="G46" s="46">
        <f t="shared" si="2"/>
        <v>-91500</v>
      </c>
      <c r="H46" s="8">
        <f>1474700+10000</f>
        <v>1484700</v>
      </c>
      <c r="I46" s="8">
        <v>1462400</v>
      </c>
      <c r="J46" s="8">
        <v>2011500</v>
      </c>
      <c r="L46" s="57"/>
    </row>
    <row r="47" spans="1:12" s="48" customFormat="1" x14ac:dyDescent="0.25">
      <c r="A47" s="26"/>
      <c r="B47" s="26">
        <v>32</v>
      </c>
      <c r="C47" s="53"/>
      <c r="D47" s="26" t="s">
        <v>37</v>
      </c>
      <c r="E47" s="46">
        <v>2565980.84</v>
      </c>
      <c r="F47" s="47">
        <v>3187300</v>
      </c>
      <c r="G47" s="46">
        <f t="shared" si="2"/>
        <v>150500</v>
      </c>
      <c r="H47" s="47">
        <f>3280300+57500</f>
        <v>3337800</v>
      </c>
      <c r="I47" s="47">
        <f>3121100+57500</f>
        <v>3178600</v>
      </c>
      <c r="J47" s="47">
        <f>SUM(J48:J52)</f>
        <v>3198500</v>
      </c>
      <c r="K47" s="103"/>
      <c r="L47" s="57"/>
    </row>
    <row r="48" spans="1:12" x14ac:dyDescent="0.25">
      <c r="A48" s="11"/>
      <c r="B48" s="11"/>
      <c r="C48" s="12">
        <v>11</v>
      </c>
      <c r="D48" s="12" t="s">
        <v>20</v>
      </c>
      <c r="E48" s="74">
        <v>61720</v>
      </c>
      <c r="F48" s="8">
        <v>63500</v>
      </c>
      <c r="G48" s="46">
        <f t="shared" si="2"/>
        <v>-2000</v>
      </c>
      <c r="H48" s="8">
        <v>61500</v>
      </c>
      <c r="I48" s="8">
        <v>63500</v>
      </c>
      <c r="J48" s="8">
        <v>63500</v>
      </c>
      <c r="L48" s="57"/>
    </row>
    <row r="49" spans="1:12" x14ac:dyDescent="0.25">
      <c r="A49" s="11"/>
      <c r="B49" s="11"/>
      <c r="C49" s="12">
        <v>32</v>
      </c>
      <c r="D49" s="16" t="s">
        <v>41</v>
      </c>
      <c r="E49" s="7">
        <v>2520</v>
      </c>
      <c r="F49" s="8">
        <v>16000</v>
      </c>
      <c r="G49" s="46">
        <f t="shared" si="2"/>
        <v>0</v>
      </c>
      <c r="H49" s="8">
        <v>16000</v>
      </c>
      <c r="I49" s="8">
        <v>16000</v>
      </c>
      <c r="J49" s="8">
        <v>16000</v>
      </c>
      <c r="L49" s="57"/>
    </row>
    <row r="50" spans="1:12" x14ac:dyDescent="0.25">
      <c r="A50" s="11"/>
      <c r="B50" s="11"/>
      <c r="C50" s="12">
        <v>49</v>
      </c>
      <c r="D50" s="16" t="s">
        <v>60</v>
      </c>
      <c r="E50" s="74">
        <v>2419929.84</v>
      </c>
      <c r="F50" s="8">
        <f>4236000-F46-F54-F61</f>
        <v>2632300</v>
      </c>
      <c r="G50" s="46">
        <f>H50-F50</f>
        <v>152000</v>
      </c>
      <c r="H50" s="8">
        <v>2784300</v>
      </c>
      <c r="I50" s="8">
        <v>2996100</v>
      </c>
      <c r="J50" s="8">
        <v>3016000</v>
      </c>
      <c r="L50" s="57"/>
    </row>
    <row r="51" spans="1:12" ht="38.25" x14ac:dyDescent="0.25">
      <c r="A51" s="11"/>
      <c r="B51" s="11"/>
      <c r="C51" s="12">
        <v>59</v>
      </c>
      <c r="D51" s="16" t="s">
        <v>58</v>
      </c>
      <c r="E51" s="74">
        <f>30180.12+49659.88</f>
        <v>79840</v>
      </c>
      <c r="F51" s="8">
        <v>102000</v>
      </c>
      <c r="G51" s="46">
        <f t="shared" si="2"/>
        <v>11500</v>
      </c>
      <c r="H51" s="8">
        <f>56000+57500</f>
        <v>113500</v>
      </c>
      <c r="I51" s="8">
        <f>57500+44500</f>
        <v>102000</v>
      </c>
      <c r="J51" s="8">
        <f t="shared" ref="J51" si="3">57500+44500</f>
        <v>102000</v>
      </c>
      <c r="L51" s="57"/>
    </row>
    <row r="52" spans="1:12" x14ac:dyDescent="0.25">
      <c r="A52" s="11"/>
      <c r="B52" s="11"/>
      <c r="C52" s="12">
        <v>69</v>
      </c>
      <c r="D52" s="12" t="s">
        <v>63</v>
      </c>
      <c r="E52" s="7">
        <v>1971</v>
      </c>
      <c r="F52" s="8">
        <v>1000</v>
      </c>
      <c r="G52" s="46">
        <f t="shared" si="2"/>
        <v>-1000</v>
      </c>
      <c r="H52" s="8">
        <v>0</v>
      </c>
      <c r="I52" s="8">
        <v>1000</v>
      </c>
      <c r="J52" s="8">
        <v>1000</v>
      </c>
      <c r="L52" s="57"/>
    </row>
    <row r="53" spans="1:12" x14ac:dyDescent="0.25">
      <c r="A53" s="11"/>
      <c r="B53" s="26">
        <v>34</v>
      </c>
      <c r="C53" s="12"/>
      <c r="D53" s="26" t="s">
        <v>65</v>
      </c>
      <c r="E53" s="46">
        <v>151952.15</v>
      </c>
      <c r="F53" s="47">
        <v>17500</v>
      </c>
      <c r="G53" s="46">
        <f t="shared" si="2"/>
        <v>2500</v>
      </c>
      <c r="H53" s="47">
        <v>20000</v>
      </c>
      <c r="I53" s="47">
        <v>17500</v>
      </c>
      <c r="J53" s="8">
        <f>J72</f>
        <v>17500</v>
      </c>
      <c r="L53" s="57"/>
    </row>
    <row r="54" spans="1:12" hidden="1" x14ac:dyDescent="0.25">
      <c r="A54" s="11"/>
      <c r="B54" s="26"/>
      <c r="C54" s="12">
        <v>49</v>
      </c>
      <c r="D54" s="16" t="s">
        <v>60</v>
      </c>
      <c r="E54" s="7">
        <v>151952</v>
      </c>
      <c r="F54" s="8">
        <v>17500</v>
      </c>
      <c r="G54" s="46">
        <f t="shared" si="2"/>
        <v>-17500</v>
      </c>
      <c r="H54" s="8"/>
      <c r="I54" s="8"/>
      <c r="J54" s="8"/>
      <c r="L54" s="57"/>
    </row>
    <row r="55" spans="1:12" ht="38.25" hidden="1" x14ac:dyDescent="0.25">
      <c r="A55" s="11"/>
      <c r="B55" s="26">
        <v>37</v>
      </c>
      <c r="C55" s="12"/>
      <c r="D55" s="54" t="s">
        <v>66</v>
      </c>
      <c r="E55" s="46">
        <v>178432.44</v>
      </c>
      <c r="F55" s="47">
        <v>219000</v>
      </c>
      <c r="G55" s="46">
        <f t="shared" si="2"/>
        <v>-219000</v>
      </c>
      <c r="H55" s="47"/>
      <c r="I55" s="8"/>
      <c r="J55" s="8"/>
      <c r="L55" s="57"/>
    </row>
    <row r="56" spans="1:12" hidden="1" x14ac:dyDescent="0.25">
      <c r="A56" s="11"/>
      <c r="B56" s="26"/>
      <c r="C56" s="12">
        <v>11</v>
      </c>
      <c r="D56" s="12" t="s">
        <v>20</v>
      </c>
      <c r="E56" s="7">
        <v>178432</v>
      </c>
      <c r="F56" s="8">
        <v>219000</v>
      </c>
      <c r="G56" s="46">
        <f t="shared" si="2"/>
        <v>-219000</v>
      </c>
      <c r="H56" s="8"/>
      <c r="I56" s="8"/>
      <c r="J56" s="8"/>
      <c r="L56" s="57"/>
    </row>
    <row r="57" spans="1:12" hidden="1" x14ac:dyDescent="0.25">
      <c r="A57" s="11"/>
      <c r="B57" s="26">
        <v>38</v>
      </c>
      <c r="C57" s="12"/>
      <c r="D57" s="53" t="s">
        <v>67</v>
      </c>
      <c r="E57" s="46">
        <v>3410</v>
      </c>
      <c r="F57" s="47">
        <v>0</v>
      </c>
      <c r="G57" s="46">
        <f t="shared" si="2"/>
        <v>0</v>
      </c>
      <c r="H57" s="47"/>
      <c r="I57" s="8"/>
      <c r="J57" s="8"/>
      <c r="L57" s="57"/>
    </row>
    <row r="58" spans="1:12" hidden="1" x14ac:dyDescent="0.25">
      <c r="A58" s="11"/>
      <c r="B58" s="26"/>
      <c r="C58" s="12">
        <v>69</v>
      </c>
      <c r="D58" s="12" t="s">
        <v>63</v>
      </c>
      <c r="E58" s="7">
        <v>3410</v>
      </c>
      <c r="F58" s="8">
        <v>0</v>
      </c>
      <c r="G58" s="46">
        <f t="shared" si="2"/>
        <v>0</v>
      </c>
      <c r="H58" s="8"/>
      <c r="I58" s="8"/>
      <c r="J58" s="8"/>
      <c r="L58" s="57"/>
    </row>
    <row r="59" spans="1:12" ht="25.5" hidden="1" x14ac:dyDescent="0.25">
      <c r="A59" s="13">
        <v>4</v>
      </c>
      <c r="B59" s="13"/>
      <c r="C59" s="13"/>
      <c r="D59" s="24" t="s">
        <v>26</v>
      </c>
      <c r="E59" s="46">
        <v>96421</v>
      </c>
      <c r="F59" s="47">
        <v>40000</v>
      </c>
      <c r="G59" s="46">
        <f t="shared" si="2"/>
        <v>-40000</v>
      </c>
      <c r="H59" s="47"/>
      <c r="I59" s="8"/>
      <c r="J59" s="8"/>
      <c r="L59" s="57"/>
    </row>
    <row r="60" spans="1:12" ht="38.25" hidden="1" x14ac:dyDescent="0.25">
      <c r="A60" s="14"/>
      <c r="B60" s="10">
        <v>42</v>
      </c>
      <c r="C60" s="10"/>
      <c r="D60" s="24" t="s">
        <v>54</v>
      </c>
      <c r="E60" s="46">
        <v>96421.15</v>
      </c>
      <c r="F60" s="47">
        <v>40000</v>
      </c>
      <c r="G60" s="46">
        <f t="shared" si="2"/>
        <v>-40000</v>
      </c>
      <c r="H60" s="47"/>
      <c r="I60" s="8"/>
      <c r="J60" s="8"/>
      <c r="L60" s="57"/>
    </row>
    <row r="61" spans="1:12" hidden="1" x14ac:dyDescent="0.25">
      <c r="A61" s="14"/>
      <c r="B61" s="14"/>
      <c r="C61" s="12">
        <v>49</v>
      </c>
      <c r="D61" s="16" t="s">
        <v>60</v>
      </c>
      <c r="E61" s="7">
        <v>96421</v>
      </c>
      <c r="F61" s="8">
        <v>10000</v>
      </c>
      <c r="G61" s="46">
        <f t="shared" si="2"/>
        <v>-10000</v>
      </c>
      <c r="H61" s="8"/>
      <c r="I61" s="8"/>
      <c r="J61" s="8"/>
      <c r="L61" s="57"/>
    </row>
    <row r="62" spans="1:12" ht="25.5" hidden="1" x14ac:dyDescent="0.25">
      <c r="A62" s="14"/>
      <c r="B62" s="14"/>
      <c r="C62" s="12">
        <v>79</v>
      </c>
      <c r="D62" s="16" t="s">
        <v>64</v>
      </c>
      <c r="E62" s="7">
        <v>0</v>
      </c>
      <c r="F62" s="8">
        <v>30000</v>
      </c>
      <c r="G62" s="46">
        <f t="shared" si="2"/>
        <v>-30000</v>
      </c>
      <c r="H62" s="8"/>
      <c r="I62" s="8"/>
      <c r="J62" s="8"/>
      <c r="L62" s="57"/>
    </row>
    <row r="63" spans="1:12" hidden="1" x14ac:dyDescent="0.25">
      <c r="A63" s="148" t="s">
        <v>93</v>
      </c>
      <c r="B63" s="149"/>
      <c r="C63" s="149"/>
      <c r="D63" s="149"/>
      <c r="E63" s="141">
        <v>15339203</v>
      </c>
      <c r="F63" s="141">
        <v>16246500</v>
      </c>
      <c r="G63" s="46">
        <f t="shared" si="2"/>
        <v>-16246500</v>
      </c>
      <c r="H63" s="101"/>
      <c r="I63" s="141"/>
      <c r="J63" s="141"/>
      <c r="L63" s="57"/>
    </row>
    <row r="64" spans="1:12" hidden="1" x14ac:dyDescent="0.25">
      <c r="A64" s="149"/>
      <c r="B64" s="149"/>
      <c r="C64" s="149"/>
      <c r="D64" s="149"/>
      <c r="E64" s="141"/>
      <c r="F64" s="141"/>
      <c r="G64" s="46">
        <f t="shared" si="2"/>
        <v>0</v>
      </c>
      <c r="H64" s="101"/>
      <c r="I64" s="141"/>
      <c r="J64" s="141"/>
      <c r="L64" s="57"/>
    </row>
    <row r="65" spans="1:12" hidden="1" x14ac:dyDescent="0.25">
      <c r="E65" s="57"/>
      <c r="F65" s="57"/>
      <c r="G65" s="46">
        <f t="shared" si="2"/>
        <v>0</v>
      </c>
      <c r="H65" s="57"/>
      <c r="I65" s="57"/>
      <c r="L65" s="57"/>
    </row>
    <row r="66" spans="1:12" hidden="1" x14ac:dyDescent="0.25">
      <c r="E66" s="57"/>
      <c r="F66" s="57"/>
      <c r="G66" s="46">
        <f t="shared" si="2"/>
        <v>0</v>
      </c>
      <c r="H66" s="57"/>
      <c r="I66" s="57"/>
      <c r="L66" s="57"/>
    </row>
    <row r="67" spans="1:12" hidden="1" x14ac:dyDescent="0.25">
      <c r="E67" s="57"/>
      <c r="F67" s="57"/>
      <c r="G67" s="46">
        <f t="shared" si="2"/>
        <v>0</v>
      </c>
      <c r="H67" s="57"/>
      <c r="I67" s="57"/>
      <c r="L67" s="57"/>
    </row>
    <row r="68" spans="1:12" hidden="1" x14ac:dyDescent="0.25">
      <c r="E68" s="57"/>
      <c r="F68" s="57"/>
      <c r="G68" s="46">
        <f t="shared" si="2"/>
        <v>0</v>
      </c>
      <c r="H68" s="57"/>
      <c r="I68" s="57"/>
      <c r="L68" s="57"/>
    </row>
    <row r="69" spans="1:12" hidden="1" x14ac:dyDescent="0.25">
      <c r="E69" s="57"/>
      <c r="F69" s="57"/>
      <c r="G69" s="46">
        <f t="shared" si="2"/>
        <v>0</v>
      </c>
      <c r="H69" s="57"/>
      <c r="I69" s="57"/>
      <c r="L69" s="57"/>
    </row>
    <row r="70" spans="1:12" ht="25.5" hidden="1" x14ac:dyDescent="0.25">
      <c r="A70" s="145"/>
      <c r="B70" s="146"/>
      <c r="C70" s="146"/>
      <c r="D70" s="147"/>
      <c r="E70" s="21" t="s">
        <v>12</v>
      </c>
      <c r="F70" s="22" t="s">
        <v>13</v>
      </c>
      <c r="G70" s="46" t="e">
        <f t="shared" si="2"/>
        <v>#VALUE!</v>
      </c>
      <c r="H70" s="22"/>
      <c r="I70" s="22" t="s">
        <v>48</v>
      </c>
      <c r="J70" s="22" t="s">
        <v>49</v>
      </c>
      <c r="L70" s="57"/>
    </row>
    <row r="71" spans="1:12" hidden="1" x14ac:dyDescent="0.25">
      <c r="A71" s="150" t="s">
        <v>87</v>
      </c>
      <c r="B71" s="151"/>
      <c r="C71" s="151"/>
      <c r="D71" s="152"/>
      <c r="E71" s="50">
        <v>15564376.08</v>
      </c>
      <c r="F71" s="51">
        <v>15874000</v>
      </c>
      <c r="G71" s="46">
        <f t="shared" si="2"/>
        <v>-15874000</v>
      </c>
      <c r="H71" s="51"/>
      <c r="I71" s="51"/>
      <c r="J71" s="51"/>
      <c r="L71" s="57"/>
    </row>
    <row r="72" spans="1:12" x14ac:dyDescent="0.25">
      <c r="A72" s="64"/>
      <c r="B72" s="65"/>
      <c r="C72" s="12">
        <v>49</v>
      </c>
      <c r="D72" s="16" t="s">
        <v>60</v>
      </c>
      <c r="E72" s="74">
        <v>151952.15</v>
      </c>
      <c r="F72" s="8">
        <v>17500</v>
      </c>
      <c r="G72" s="46">
        <f t="shared" si="2"/>
        <v>2500</v>
      </c>
      <c r="H72" s="8">
        <v>20000</v>
      </c>
      <c r="I72" s="8">
        <v>17500</v>
      </c>
      <c r="J72" s="8">
        <v>17500</v>
      </c>
      <c r="L72" s="57"/>
    </row>
    <row r="73" spans="1:12" ht="51" x14ac:dyDescent="0.25">
      <c r="A73" s="64"/>
      <c r="B73" s="53">
        <v>37</v>
      </c>
      <c r="C73" s="12"/>
      <c r="D73" s="28" t="s">
        <v>79</v>
      </c>
      <c r="E73" s="73">
        <v>178433</v>
      </c>
      <c r="F73" s="47">
        <v>219000</v>
      </c>
      <c r="G73" s="46">
        <f t="shared" si="2"/>
        <v>-26000</v>
      </c>
      <c r="H73" s="47">
        <v>193000</v>
      </c>
      <c r="I73" s="47">
        <v>272000</v>
      </c>
      <c r="J73" s="51">
        <f>J74</f>
        <v>272000</v>
      </c>
      <c r="L73" s="57"/>
    </row>
    <row r="74" spans="1:12" x14ac:dyDescent="0.25">
      <c r="A74" s="64"/>
      <c r="B74" s="65"/>
      <c r="C74" s="12">
        <v>11</v>
      </c>
      <c r="D74" s="12" t="s">
        <v>20</v>
      </c>
      <c r="E74" s="74">
        <v>178433</v>
      </c>
      <c r="F74" s="8">
        <v>219000</v>
      </c>
      <c r="G74" s="46">
        <f t="shared" si="2"/>
        <v>-26000</v>
      </c>
      <c r="H74" s="8">
        <v>193000</v>
      </c>
      <c r="I74" s="75">
        <v>272000</v>
      </c>
      <c r="J74" s="75">
        <v>272000</v>
      </c>
      <c r="L74" s="57"/>
    </row>
    <row r="75" spans="1:12" x14ac:dyDescent="0.25">
      <c r="A75" s="64"/>
      <c r="B75" s="53">
        <v>38</v>
      </c>
      <c r="C75" s="12"/>
      <c r="D75" s="71" t="s">
        <v>171</v>
      </c>
      <c r="E75" s="50">
        <v>3410</v>
      </c>
      <c r="F75" s="8">
        <v>0</v>
      </c>
      <c r="G75" s="46">
        <f t="shared" si="2"/>
        <v>0</v>
      </c>
      <c r="H75" s="8"/>
      <c r="I75" s="51">
        <v>0</v>
      </c>
      <c r="J75" s="51">
        <f>J76</f>
        <v>0</v>
      </c>
      <c r="L75" s="57"/>
    </row>
    <row r="76" spans="1:12" x14ac:dyDescent="0.25">
      <c r="A76" s="64"/>
      <c r="B76" s="53"/>
      <c r="C76" s="12">
        <v>69</v>
      </c>
      <c r="D76" s="12" t="s">
        <v>63</v>
      </c>
      <c r="E76" s="72">
        <v>3410</v>
      </c>
      <c r="F76" s="8">
        <v>0</v>
      </c>
      <c r="G76" s="46">
        <f t="shared" si="2"/>
        <v>0</v>
      </c>
      <c r="H76" s="8"/>
      <c r="I76" s="75">
        <v>0</v>
      </c>
      <c r="J76" s="51">
        <v>0</v>
      </c>
      <c r="L76" s="57"/>
    </row>
    <row r="77" spans="1:12" ht="25.5" x14ac:dyDescent="0.25">
      <c r="A77" s="65">
        <v>4</v>
      </c>
      <c r="B77" s="65"/>
      <c r="C77" s="65"/>
      <c r="D77" s="66" t="s">
        <v>170</v>
      </c>
      <c r="E77" s="50">
        <v>96421</v>
      </c>
      <c r="F77" s="51">
        <v>40000</v>
      </c>
      <c r="G77" s="46">
        <f t="shared" si="2"/>
        <v>40000</v>
      </c>
      <c r="H77" s="51">
        <v>80000</v>
      </c>
      <c r="I77" s="51">
        <v>40000</v>
      </c>
      <c r="J77" s="51">
        <f>J78</f>
        <v>40000</v>
      </c>
      <c r="L77" s="57"/>
    </row>
    <row r="78" spans="1:12" ht="25.5" x14ac:dyDescent="0.25">
      <c r="A78" s="64"/>
      <c r="B78" s="65">
        <v>42</v>
      </c>
      <c r="C78" s="69"/>
      <c r="D78" s="66" t="s">
        <v>170</v>
      </c>
      <c r="E78" s="70">
        <v>96421</v>
      </c>
      <c r="F78" s="51">
        <v>40000</v>
      </c>
      <c r="G78" s="46">
        <f t="shared" si="2"/>
        <v>40000</v>
      </c>
      <c r="H78" s="51">
        <v>80000</v>
      </c>
      <c r="I78" s="51">
        <v>40000</v>
      </c>
      <c r="J78" s="51">
        <f>SUM(J79:J80)</f>
        <v>40000</v>
      </c>
      <c r="L78" s="57"/>
    </row>
    <row r="79" spans="1:12" x14ac:dyDescent="0.25">
      <c r="A79" s="65"/>
      <c r="B79" s="65"/>
      <c r="C79" s="12">
        <v>49</v>
      </c>
      <c r="D79" s="67" t="s">
        <v>60</v>
      </c>
      <c r="E79" s="74">
        <v>96421.15</v>
      </c>
      <c r="F79" s="8">
        <v>10000</v>
      </c>
      <c r="G79" s="46">
        <f t="shared" si="2"/>
        <v>40000</v>
      </c>
      <c r="H79" s="8">
        <v>50000</v>
      </c>
      <c r="I79" s="8">
        <v>40000</v>
      </c>
      <c r="J79" s="8">
        <v>40000</v>
      </c>
      <c r="L79" s="57"/>
    </row>
    <row r="80" spans="1:12" ht="25.5" x14ac:dyDescent="0.25">
      <c r="A80" s="65"/>
      <c r="B80" s="65"/>
      <c r="C80" s="12">
        <v>79</v>
      </c>
      <c r="D80" s="16" t="s">
        <v>64</v>
      </c>
      <c r="E80" s="72">
        <v>0</v>
      </c>
      <c r="F80" s="8">
        <v>30000</v>
      </c>
      <c r="G80" s="46">
        <f t="shared" si="2"/>
        <v>0</v>
      </c>
      <c r="H80" s="8">
        <v>30000</v>
      </c>
      <c r="I80" s="75">
        <v>0</v>
      </c>
      <c r="J80" s="75">
        <v>0</v>
      </c>
      <c r="L80" s="57"/>
    </row>
    <row r="81" spans="1:12" x14ac:dyDescent="0.25">
      <c r="A81" s="153" t="s">
        <v>88</v>
      </c>
      <c r="B81" s="154"/>
      <c r="C81" s="154"/>
      <c r="D81" s="155"/>
      <c r="E81" s="50">
        <v>15339203.050000001</v>
      </c>
      <c r="F81" s="51">
        <v>16246500</v>
      </c>
      <c r="G81" s="46">
        <f t="shared" si="2"/>
        <v>-2000</v>
      </c>
      <c r="H81" s="51">
        <f>H77+H43</f>
        <v>16244500</v>
      </c>
      <c r="I81" s="51">
        <f>SUM(I78,I75,I73,I53,I47,I44,)</f>
        <v>17095000</v>
      </c>
      <c r="J81" s="51">
        <f>J43+J77</f>
        <v>17304000</v>
      </c>
      <c r="L81" s="57"/>
    </row>
    <row r="82" spans="1:12" x14ac:dyDescent="0.25">
      <c r="A82" s="156" t="s">
        <v>90</v>
      </c>
      <c r="B82" s="157"/>
      <c r="C82" s="157"/>
      <c r="D82" s="158"/>
      <c r="E82" s="50">
        <v>225173.03</v>
      </c>
      <c r="F82" s="51">
        <v>0</v>
      </c>
      <c r="G82" s="46">
        <f t="shared" si="2"/>
        <v>0</v>
      </c>
      <c r="H82" s="51">
        <v>0</v>
      </c>
      <c r="I82" s="51">
        <v>0</v>
      </c>
      <c r="J82" s="51">
        <f>J25-J81</f>
        <v>0</v>
      </c>
      <c r="L82" s="57"/>
    </row>
    <row r="83" spans="1:12" x14ac:dyDescent="0.25">
      <c r="A83" s="156" t="s">
        <v>91</v>
      </c>
      <c r="B83" s="157"/>
      <c r="C83" s="157"/>
      <c r="D83" s="158"/>
      <c r="E83" s="50">
        <v>0</v>
      </c>
      <c r="F83" s="51">
        <f>F71-F81</f>
        <v>-372500</v>
      </c>
      <c r="G83" s="46">
        <f t="shared" si="2"/>
        <v>0</v>
      </c>
      <c r="H83" s="51">
        <f>F83</f>
        <v>-372500</v>
      </c>
      <c r="I83" s="51">
        <f>I25-I81</f>
        <v>-100000</v>
      </c>
      <c r="J83" s="51">
        <v>0</v>
      </c>
      <c r="L83" s="57"/>
    </row>
    <row r="84" spans="1:12" ht="26.25" customHeight="1" x14ac:dyDescent="0.25">
      <c r="A84" s="156" t="s">
        <v>89</v>
      </c>
      <c r="B84" s="159"/>
      <c r="C84" s="159"/>
      <c r="D84" s="160"/>
      <c r="E84" s="50">
        <v>147322.89000000001</v>
      </c>
      <c r="F84" s="51">
        <v>372500</v>
      </c>
      <c r="G84" s="46">
        <f t="shared" si="2"/>
        <v>0</v>
      </c>
      <c r="H84" s="51">
        <f>F84</f>
        <v>372500</v>
      </c>
      <c r="I84" s="51">
        <v>100000</v>
      </c>
      <c r="J84" s="51">
        <v>0</v>
      </c>
      <c r="L84" s="57"/>
    </row>
  </sheetData>
  <mergeCells count="23">
    <mergeCell ref="A71:D71"/>
    <mergeCell ref="A81:D81"/>
    <mergeCell ref="A82:D82"/>
    <mergeCell ref="A83:D83"/>
    <mergeCell ref="A84:D84"/>
    <mergeCell ref="A70:D70"/>
    <mergeCell ref="A25:D26"/>
    <mergeCell ref="E25:E26"/>
    <mergeCell ref="F25:F26"/>
    <mergeCell ref="A63:D64"/>
    <mergeCell ref="E63:E64"/>
    <mergeCell ref="F63:F64"/>
    <mergeCell ref="A1:K1"/>
    <mergeCell ref="I63:I64"/>
    <mergeCell ref="J63:J64"/>
    <mergeCell ref="A7:J7"/>
    <mergeCell ref="A39:J39"/>
    <mergeCell ref="A3:J3"/>
    <mergeCell ref="A5:J5"/>
    <mergeCell ref="I25:I26"/>
    <mergeCell ref="J25:J26"/>
    <mergeCell ref="H25:H26"/>
    <mergeCell ref="G25:G2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4"/>
  <sheetViews>
    <sheetView workbookViewId="0">
      <selection activeCell="D9" sqref="D9:E9"/>
    </sheetView>
  </sheetViews>
  <sheetFormatPr defaultRowHeight="15" x14ac:dyDescent="0.25"/>
  <cols>
    <col min="1" max="1" width="37.7109375" customWidth="1"/>
    <col min="2" max="5" width="25.28515625" customWidth="1"/>
    <col min="6" max="7" width="25.28515625" hidden="1" customWidth="1"/>
  </cols>
  <sheetData>
    <row r="1" spans="1:12" ht="42" customHeight="1" x14ac:dyDescent="0.25">
      <c r="A1" s="127" t="s">
        <v>189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" customHeight="1" x14ac:dyDescent="0.25">
      <c r="A2" s="3"/>
      <c r="B2" s="3"/>
      <c r="C2" s="3"/>
      <c r="D2" s="3"/>
      <c r="E2" s="3"/>
      <c r="F2" s="3"/>
      <c r="G2" s="3"/>
    </row>
    <row r="3" spans="1:12" ht="15.75" x14ac:dyDescent="0.25">
      <c r="A3" s="127" t="s">
        <v>34</v>
      </c>
      <c r="B3" s="127"/>
      <c r="C3" s="127"/>
      <c r="D3" s="127"/>
      <c r="E3" s="127"/>
      <c r="F3" s="127"/>
      <c r="G3" s="136"/>
    </row>
    <row r="4" spans="1:12" ht="18" x14ac:dyDescent="0.25">
      <c r="A4" s="3"/>
      <c r="B4" s="3"/>
      <c r="C4" s="3"/>
      <c r="D4" s="3"/>
      <c r="E4" s="3"/>
      <c r="F4" s="3"/>
      <c r="G4" s="4"/>
    </row>
    <row r="5" spans="1:12" ht="18" customHeight="1" x14ac:dyDescent="0.25">
      <c r="A5" s="127" t="s">
        <v>15</v>
      </c>
      <c r="B5" s="128"/>
      <c r="C5" s="128"/>
      <c r="D5" s="128"/>
      <c r="E5" s="128"/>
      <c r="F5" s="128"/>
      <c r="G5" s="128"/>
    </row>
    <row r="6" spans="1:12" ht="18" x14ac:dyDescent="0.25">
      <c r="A6" s="3"/>
      <c r="B6" s="3"/>
      <c r="C6" s="3"/>
      <c r="D6" s="3"/>
      <c r="E6" s="3"/>
      <c r="F6" s="3"/>
      <c r="G6" s="4"/>
    </row>
    <row r="7" spans="1:12" ht="15.75" x14ac:dyDescent="0.25">
      <c r="A7" s="127" t="s">
        <v>27</v>
      </c>
      <c r="B7" s="142"/>
      <c r="C7" s="142"/>
      <c r="D7" s="142"/>
      <c r="E7" s="142"/>
      <c r="F7" s="142"/>
      <c r="G7" s="142"/>
    </row>
    <row r="8" spans="1:12" ht="18" x14ac:dyDescent="0.25">
      <c r="A8" s="3"/>
      <c r="B8" s="3"/>
      <c r="C8" s="3"/>
      <c r="D8" s="3"/>
      <c r="E8" s="3"/>
      <c r="F8" s="3"/>
      <c r="G8" s="4"/>
    </row>
    <row r="9" spans="1:12" ht="25.5" x14ac:dyDescent="0.25">
      <c r="A9" s="22" t="s">
        <v>28</v>
      </c>
      <c r="B9" s="21" t="s">
        <v>12</v>
      </c>
      <c r="C9" s="22" t="s">
        <v>13</v>
      </c>
      <c r="D9" s="22" t="s">
        <v>181</v>
      </c>
      <c r="E9" s="22" t="s">
        <v>182</v>
      </c>
      <c r="F9" s="22" t="s">
        <v>48</v>
      </c>
      <c r="G9" s="22" t="s">
        <v>49</v>
      </c>
    </row>
    <row r="10" spans="1:12" ht="15.75" customHeight="1" x14ac:dyDescent="0.25">
      <c r="A10" s="10" t="s">
        <v>29</v>
      </c>
      <c r="B10" s="7">
        <v>15339203.050000001</v>
      </c>
      <c r="C10" s="8">
        <v>16246500</v>
      </c>
      <c r="D10" s="8">
        <f t="shared" ref="D10:D13" si="0">E10-C10</f>
        <v>-2000</v>
      </c>
      <c r="E10" s="8">
        <v>16244500</v>
      </c>
      <c r="F10" s="8">
        <v>17095000</v>
      </c>
      <c r="G10" s="8">
        <v>17304000</v>
      </c>
    </row>
    <row r="11" spans="1:12" ht="15.75" customHeight="1" x14ac:dyDescent="0.25">
      <c r="A11" s="10" t="s">
        <v>68</v>
      </c>
      <c r="B11" s="7">
        <f>B12+B14</f>
        <v>15339203.049999999</v>
      </c>
      <c r="C11" s="8">
        <f>C12+C14</f>
        <v>16246500</v>
      </c>
      <c r="D11" s="8">
        <f t="shared" si="0"/>
        <v>-2000</v>
      </c>
      <c r="E11" s="8">
        <f>E10</f>
        <v>16244500</v>
      </c>
      <c r="F11" s="8">
        <f>F12+F14</f>
        <v>17095000</v>
      </c>
      <c r="G11" s="8">
        <f t="shared" ref="G11" si="1">G12+G14</f>
        <v>17304000</v>
      </c>
    </row>
    <row r="12" spans="1:12" x14ac:dyDescent="0.25">
      <c r="A12" s="16" t="s">
        <v>69</v>
      </c>
      <c r="B12" s="7">
        <v>14612613.6</v>
      </c>
      <c r="C12" s="8">
        <f>C10-C14</f>
        <v>15423500</v>
      </c>
      <c r="D12" s="8">
        <f t="shared" si="0"/>
        <v>-2000</v>
      </c>
      <c r="E12" s="8">
        <f>E11-E14</f>
        <v>15421500</v>
      </c>
      <c r="F12" s="8">
        <f>F13</f>
        <v>16270000</v>
      </c>
      <c r="G12" s="8">
        <f t="shared" ref="G12" si="2">G13</f>
        <v>16474000</v>
      </c>
    </row>
    <row r="13" spans="1:12" x14ac:dyDescent="0.25">
      <c r="A13" s="15" t="s">
        <v>71</v>
      </c>
      <c r="B13" s="7">
        <v>14612614</v>
      </c>
      <c r="C13" s="8">
        <v>15423500</v>
      </c>
      <c r="D13" s="8">
        <f t="shared" si="0"/>
        <v>-2000</v>
      </c>
      <c r="E13" s="8">
        <f>E12</f>
        <v>15421500</v>
      </c>
      <c r="F13" s="8">
        <f>F10-F14</f>
        <v>16270000</v>
      </c>
      <c r="G13" s="8">
        <f t="shared" ref="G13" si="3">G10-G14</f>
        <v>16474000</v>
      </c>
    </row>
    <row r="14" spans="1:12" x14ac:dyDescent="0.25">
      <c r="A14" s="17" t="s">
        <v>70</v>
      </c>
      <c r="B14" s="7">
        <v>726589.45</v>
      </c>
      <c r="C14" s="8">
        <v>823000</v>
      </c>
      <c r="D14" s="8">
        <f>E14-C14</f>
        <v>0</v>
      </c>
      <c r="E14" s="8">
        <v>823000</v>
      </c>
      <c r="F14" s="8">
        <v>825000</v>
      </c>
      <c r="G14" s="8">
        <v>830000</v>
      </c>
    </row>
  </sheetData>
  <mergeCells count="4">
    <mergeCell ref="A3:G3"/>
    <mergeCell ref="A5:G5"/>
    <mergeCell ref="A7:G7"/>
    <mergeCell ref="A1:L1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I18" sqref="I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</cols>
  <sheetData>
    <row r="1" spans="1:10" ht="42" customHeight="1" x14ac:dyDescent="0.25">
      <c r="A1" s="127" t="s">
        <v>189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25">
      <c r="A2" s="3"/>
      <c r="B2" s="3"/>
      <c r="C2" s="3"/>
      <c r="D2" s="3"/>
      <c r="E2" s="3"/>
      <c r="F2" s="3"/>
      <c r="G2" s="3"/>
      <c r="H2" s="3"/>
    </row>
    <row r="3" spans="1:10" ht="15.75" x14ac:dyDescent="0.25">
      <c r="A3" s="127" t="s">
        <v>34</v>
      </c>
      <c r="B3" s="127"/>
      <c r="C3" s="127"/>
      <c r="D3" s="127"/>
      <c r="E3" s="127"/>
      <c r="F3" s="127"/>
      <c r="G3" s="127"/>
      <c r="H3" s="136"/>
    </row>
    <row r="4" spans="1:10" ht="18" x14ac:dyDescent="0.25">
      <c r="A4" s="3"/>
      <c r="B4" s="3"/>
      <c r="C4" s="3"/>
      <c r="D4" s="3"/>
      <c r="E4" s="3"/>
      <c r="F4" s="3"/>
      <c r="G4" s="3"/>
      <c r="H4" s="4"/>
    </row>
    <row r="5" spans="1:10" ht="18" customHeight="1" x14ac:dyDescent="0.25">
      <c r="A5" s="127" t="s">
        <v>30</v>
      </c>
      <c r="B5" s="128"/>
      <c r="C5" s="128"/>
      <c r="D5" s="128"/>
      <c r="E5" s="128"/>
      <c r="F5" s="128"/>
      <c r="G5" s="128"/>
      <c r="H5" s="128"/>
    </row>
    <row r="6" spans="1:10" ht="18" x14ac:dyDescent="0.25">
      <c r="A6" s="3"/>
      <c r="B6" s="3"/>
      <c r="C6" s="3"/>
      <c r="D6" s="3"/>
      <c r="E6" s="3"/>
      <c r="F6" s="3"/>
      <c r="G6" s="3"/>
      <c r="H6" s="102" t="s">
        <v>177</v>
      </c>
    </row>
    <row r="7" spans="1:10" x14ac:dyDescent="0.25">
      <c r="A7" s="22" t="s">
        <v>16</v>
      </c>
      <c r="B7" s="21" t="s">
        <v>17</v>
      </c>
      <c r="C7" s="21" t="s">
        <v>18</v>
      </c>
      <c r="D7" s="21" t="s">
        <v>57</v>
      </c>
      <c r="E7" s="21" t="s">
        <v>12</v>
      </c>
      <c r="F7" s="22" t="s">
        <v>13</v>
      </c>
      <c r="G7" s="22" t="s">
        <v>181</v>
      </c>
      <c r="H7" s="22" t="s">
        <v>182</v>
      </c>
    </row>
    <row r="8" spans="1:10" ht="25.5" x14ac:dyDescent="0.25">
      <c r="A8" s="10">
        <v>8</v>
      </c>
      <c r="B8" s="10"/>
      <c r="C8" s="10"/>
      <c r="D8" s="10" t="s">
        <v>31</v>
      </c>
      <c r="E8" s="7">
        <v>0</v>
      </c>
      <c r="F8" s="8">
        <v>0</v>
      </c>
      <c r="G8" s="8">
        <v>0</v>
      </c>
      <c r="H8" s="8">
        <v>0</v>
      </c>
    </row>
    <row r="9" spans="1:10" x14ac:dyDescent="0.25">
      <c r="A9" s="10"/>
      <c r="B9" s="14">
        <v>84</v>
      </c>
      <c r="C9" s="14"/>
      <c r="D9" s="14" t="s">
        <v>38</v>
      </c>
      <c r="E9" s="7"/>
      <c r="F9" s="8"/>
      <c r="G9" s="8"/>
      <c r="H9" s="8"/>
    </row>
    <row r="10" spans="1:10" ht="25.5" x14ac:dyDescent="0.25">
      <c r="A10" s="11"/>
      <c r="B10" s="11"/>
      <c r="C10" s="12">
        <v>81</v>
      </c>
      <c r="D10" s="16" t="s">
        <v>39</v>
      </c>
      <c r="E10" s="7"/>
      <c r="F10" s="8"/>
      <c r="G10" s="8"/>
      <c r="H10" s="8"/>
    </row>
    <row r="11" spans="1:10" ht="25.5" x14ac:dyDescent="0.25">
      <c r="A11" s="13">
        <v>5</v>
      </c>
      <c r="B11" s="13"/>
      <c r="C11" s="13"/>
      <c r="D11" s="24" t="s">
        <v>32</v>
      </c>
      <c r="E11" s="7">
        <v>0</v>
      </c>
      <c r="F11" s="8">
        <v>0</v>
      </c>
      <c r="G11" s="8">
        <v>0</v>
      </c>
      <c r="H11" s="8">
        <v>0</v>
      </c>
    </row>
    <row r="12" spans="1:10" ht="25.5" x14ac:dyDescent="0.25">
      <c r="A12" s="14"/>
      <c r="B12" s="14">
        <v>54</v>
      </c>
      <c r="C12" s="14"/>
      <c r="D12" s="25" t="s">
        <v>40</v>
      </c>
      <c r="E12" s="7"/>
      <c r="F12" s="8"/>
      <c r="G12" s="8"/>
      <c r="H12" s="8"/>
    </row>
    <row r="13" spans="1:10" x14ac:dyDescent="0.25">
      <c r="A13" s="14"/>
      <c r="B13" s="14"/>
      <c r="C13" s="12">
        <v>11</v>
      </c>
      <c r="D13" s="12" t="s">
        <v>20</v>
      </c>
      <c r="E13" s="7"/>
      <c r="F13" s="8"/>
      <c r="G13" s="8"/>
      <c r="H13" s="8"/>
    </row>
    <row r="14" spans="1:10" x14ac:dyDescent="0.25">
      <c r="A14" s="14"/>
      <c r="B14" s="14"/>
      <c r="C14" s="12">
        <v>31</v>
      </c>
      <c r="D14" s="12" t="s">
        <v>41</v>
      </c>
      <c r="E14" s="7"/>
      <c r="F14" s="8"/>
      <c r="G14" s="8"/>
      <c r="H14" s="8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7"/>
  <sheetViews>
    <sheetView tabSelected="1" workbookViewId="0">
      <selection activeCell="D47" sqref="D4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  <col min="9" max="10" width="25.28515625" hidden="1" customWidth="1"/>
  </cols>
  <sheetData>
    <row r="1" spans="1:12" ht="42" customHeight="1" x14ac:dyDescent="0.25">
      <c r="A1" s="127" t="s">
        <v>188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" x14ac:dyDescent="0.25">
      <c r="A2" s="3"/>
      <c r="B2" s="3"/>
      <c r="C2" s="3"/>
      <c r="D2" s="116"/>
      <c r="E2" s="3"/>
      <c r="F2" s="3"/>
      <c r="G2" s="3"/>
      <c r="H2" s="3"/>
      <c r="I2" s="3"/>
      <c r="J2" s="4"/>
    </row>
    <row r="3" spans="1:12" ht="18" customHeight="1" x14ac:dyDescent="0.25">
      <c r="A3" s="127" t="s">
        <v>33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2" ht="18" x14ac:dyDescent="0.25">
      <c r="A4" s="3"/>
      <c r="B4" s="3"/>
      <c r="C4" s="3"/>
      <c r="D4" s="3"/>
      <c r="E4" s="3"/>
      <c r="F4" s="3"/>
      <c r="G4" s="3"/>
      <c r="H4" s="3"/>
      <c r="I4" s="3"/>
      <c r="J4" s="4"/>
    </row>
    <row r="5" spans="1:12" ht="25.5" x14ac:dyDescent="0.25">
      <c r="A5" s="164" t="s">
        <v>35</v>
      </c>
      <c r="B5" s="165"/>
      <c r="C5" s="166"/>
      <c r="D5" s="21" t="s">
        <v>36</v>
      </c>
      <c r="E5" s="21" t="s">
        <v>12</v>
      </c>
      <c r="F5" s="22" t="s">
        <v>13</v>
      </c>
      <c r="G5" s="22" t="s">
        <v>181</v>
      </c>
      <c r="H5" s="22" t="s">
        <v>182</v>
      </c>
      <c r="I5" s="22" t="s">
        <v>48</v>
      </c>
      <c r="J5" s="22" t="s">
        <v>49</v>
      </c>
    </row>
    <row r="6" spans="1:12" x14ac:dyDescent="0.25">
      <c r="A6" s="161" t="s">
        <v>72</v>
      </c>
      <c r="B6" s="162"/>
      <c r="C6" s="163"/>
      <c r="D6" s="28" t="s">
        <v>73</v>
      </c>
      <c r="E6" s="7">
        <f>E7+E33</f>
        <v>15339203.32</v>
      </c>
      <c r="F6" s="7">
        <f>F7+F33</f>
        <v>16246500</v>
      </c>
      <c r="G6" s="7">
        <f>H6-F6</f>
        <v>-2000</v>
      </c>
      <c r="H6" s="7">
        <v>16244500</v>
      </c>
      <c r="I6" s="8">
        <v>17095000</v>
      </c>
      <c r="J6" s="8">
        <f>J7+J33</f>
        <v>17304000</v>
      </c>
    </row>
    <row r="7" spans="1:12" x14ac:dyDescent="0.25">
      <c r="A7" s="161" t="s">
        <v>74</v>
      </c>
      <c r="B7" s="162"/>
      <c r="C7" s="163"/>
      <c r="D7" s="28" t="s">
        <v>75</v>
      </c>
      <c r="E7" s="7">
        <f>E8+E12+E15+E23+E26+E30</f>
        <v>15111111</v>
      </c>
      <c r="F7" s="7">
        <f>F8+F12+F15+F23+F26+F30</f>
        <v>15970000</v>
      </c>
      <c r="G7" s="7">
        <f t="shared" ref="G7:G39" si="0">H7-F7</f>
        <v>24000</v>
      </c>
      <c r="H7" s="7">
        <v>15994000</v>
      </c>
      <c r="I7" s="8">
        <v>16765500</v>
      </c>
      <c r="J7" s="8">
        <f>SUM(J8,J12,J15,J23,J26,J30)</f>
        <v>16974500</v>
      </c>
    </row>
    <row r="8" spans="1:12" x14ac:dyDescent="0.25">
      <c r="A8" s="167" t="s">
        <v>76</v>
      </c>
      <c r="B8" s="168"/>
      <c r="C8" s="169"/>
      <c r="D8" s="40" t="s">
        <v>20</v>
      </c>
      <c r="E8" s="7">
        <f>E9</f>
        <v>11002712</v>
      </c>
      <c r="F8" s="7">
        <f>F9</f>
        <v>11270000</v>
      </c>
      <c r="G8" s="7">
        <f t="shared" si="0"/>
        <v>-79500</v>
      </c>
      <c r="H8" s="7">
        <v>11190500</v>
      </c>
      <c r="I8" s="8">
        <v>12088000</v>
      </c>
      <c r="J8" s="8">
        <f>J9</f>
        <v>11843000</v>
      </c>
    </row>
    <row r="9" spans="1:12" x14ac:dyDescent="0.25">
      <c r="A9" s="170">
        <v>3</v>
      </c>
      <c r="B9" s="171"/>
      <c r="C9" s="172"/>
      <c r="D9" s="27" t="s">
        <v>24</v>
      </c>
      <c r="E9" s="7">
        <f>SUM(E10:E11)</f>
        <v>11002712</v>
      </c>
      <c r="F9" s="7">
        <f>SUM(F10:F11)</f>
        <v>11270000</v>
      </c>
      <c r="G9" s="7">
        <f t="shared" si="0"/>
        <v>-79500</v>
      </c>
      <c r="H9" s="7">
        <v>11190500</v>
      </c>
      <c r="I9" s="8">
        <v>12088000</v>
      </c>
      <c r="J9" s="8">
        <f>SUM(J10:J11)</f>
        <v>11843000</v>
      </c>
    </row>
    <row r="10" spans="1:12" x14ac:dyDescent="0.25">
      <c r="A10" s="173">
        <v>31</v>
      </c>
      <c r="B10" s="174"/>
      <c r="C10" s="175"/>
      <c r="D10" s="27" t="s">
        <v>25</v>
      </c>
      <c r="E10" s="7">
        <v>10940992</v>
      </c>
      <c r="F10" s="8">
        <v>11206500</v>
      </c>
      <c r="G10" s="7">
        <f t="shared" si="0"/>
        <v>-77500</v>
      </c>
      <c r="H10" s="8">
        <v>11129000</v>
      </c>
      <c r="I10" s="8">
        <v>12024500</v>
      </c>
      <c r="J10" s="8">
        <f>11764500+15000</f>
        <v>11779500</v>
      </c>
    </row>
    <row r="11" spans="1:12" x14ac:dyDescent="0.25">
      <c r="A11" s="173">
        <v>32</v>
      </c>
      <c r="B11" s="174"/>
      <c r="C11" s="175"/>
      <c r="D11" s="27" t="s">
        <v>37</v>
      </c>
      <c r="E11" s="7">
        <v>61720</v>
      </c>
      <c r="F11" s="8">
        <v>63500</v>
      </c>
      <c r="G11" s="7">
        <f t="shared" si="0"/>
        <v>-2000</v>
      </c>
      <c r="H11" s="8">
        <v>61500</v>
      </c>
      <c r="I11" s="8">
        <v>63500</v>
      </c>
      <c r="J11" s="9">
        <v>63500</v>
      </c>
    </row>
    <row r="12" spans="1:12" x14ac:dyDescent="0.25">
      <c r="A12" s="167" t="s">
        <v>80</v>
      </c>
      <c r="B12" s="168"/>
      <c r="C12" s="169"/>
      <c r="D12" s="40" t="s">
        <v>41</v>
      </c>
      <c r="E12" s="7">
        <v>2520</v>
      </c>
      <c r="F12" s="8">
        <v>16000</v>
      </c>
      <c r="G12" s="7">
        <f t="shared" si="0"/>
        <v>0</v>
      </c>
      <c r="H12" s="8">
        <v>16000</v>
      </c>
      <c r="I12" s="8">
        <v>16000</v>
      </c>
      <c r="J12" s="8">
        <f>J13</f>
        <v>16000</v>
      </c>
    </row>
    <row r="13" spans="1:12" x14ac:dyDescent="0.25">
      <c r="A13" s="170">
        <v>3</v>
      </c>
      <c r="B13" s="171"/>
      <c r="C13" s="172"/>
      <c r="D13" s="27" t="s">
        <v>24</v>
      </c>
      <c r="E13" s="7">
        <v>2520</v>
      </c>
      <c r="F13" s="8">
        <v>16000</v>
      </c>
      <c r="G13" s="7">
        <f t="shared" si="0"/>
        <v>0</v>
      </c>
      <c r="H13" s="8">
        <v>16000</v>
      </c>
      <c r="I13" s="8">
        <v>16000</v>
      </c>
      <c r="J13" s="8">
        <f>J14</f>
        <v>16000</v>
      </c>
    </row>
    <row r="14" spans="1:12" x14ac:dyDescent="0.25">
      <c r="A14" s="173">
        <v>32</v>
      </c>
      <c r="B14" s="174"/>
      <c r="C14" s="175"/>
      <c r="D14" s="27" t="s">
        <v>37</v>
      </c>
      <c r="E14" s="7">
        <v>2520</v>
      </c>
      <c r="F14" s="8">
        <v>16000</v>
      </c>
      <c r="G14" s="7">
        <f t="shared" si="0"/>
        <v>0</v>
      </c>
      <c r="H14" s="8">
        <v>16000</v>
      </c>
      <c r="I14" s="8">
        <v>16000</v>
      </c>
      <c r="J14" s="8">
        <v>16000</v>
      </c>
    </row>
    <row r="15" spans="1:12" ht="15" customHeight="1" x14ac:dyDescent="0.25">
      <c r="A15" s="167" t="s">
        <v>81</v>
      </c>
      <c r="B15" s="168"/>
      <c r="C15" s="169"/>
      <c r="D15" s="40" t="s">
        <v>60</v>
      </c>
      <c r="E15" s="7">
        <f>E17+E21</f>
        <v>4070318</v>
      </c>
      <c r="F15" s="74">
        <f>F16+F17+F21</f>
        <v>4608500</v>
      </c>
      <c r="G15" s="74">
        <f t="shared" si="0"/>
        <v>93000</v>
      </c>
      <c r="H15" s="7">
        <v>4701500</v>
      </c>
      <c r="I15" s="77">
        <f>4516000+I16</f>
        <v>4616000</v>
      </c>
      <c r="J15" s="8">
        <f>J16+J17+J21</f>
        <v>5070000</v>
      </c>
    </row>
    <row r="16" spans="1:12" ht="15" customHeight="1" x14ac:dyDescent="0.25">
      <c r="A16" s="44">
        <v>922</v>
      </c>
      <c r="B16" s="45"/>
      <c r="C16" s="40"/>
      <c r="D16" s="40" t="s">
        <v>86</v>
      </c>
      <c r="E16" s="7">
        <v>372495.92</v>
      </c>
      <c r="F16" s="7">
        <v>372500</v>
      </c>
      <c r="G16" s="7">
        <f t="shared" si="0"/>
        <v>0</v>
      </c>
      <c r="H16" s="7">
        <v>372500</v>
      </c>
      <c r="I16" s="8">
        <v>100000</v>
      </c>
      <c r="J16" s="8">
        <v>0</v>
      </c>
    </row>
    <row r="17" spans="1:10" ht="15" customHeight="1" x14ac:dyDescent="0.25">
      <c r="A17" s="170">
        <v>3</v>
      </c>
      <c r="B17" s="171"/>
      <c r="C17" s="172"/>
      <c r="D17" s="27" t="s">
        <v>24</v>
      </c>
      <c r="E17" s="7">
        <f>SUM(E18:E20)</f>
        <v>3973897</v>
      </c>
      <c r="F17" s="7">
        <f>SUM(F18:F20)</f>
        <v>4226000</v>
      </c>
      <c r="G17" s="7">
        <f t="shared" si="0"/>
        <v>53000</v>
      </c>
      <c r="H17" s="7">
        <v>4279000</v>
      </c>
      <c r="I17" s="8">
        <v>4476000</v>
      </c>
      <c r="J17" s="8">
        <f>SUM(J18:J20)</f>
        <v>5030000</v>
      </c>
    </row>
    <row r="18" spans="1:10" ht="15" customHeight="1" x14ac:dyDescent="0.25">
      <c r="A18" s="173">
        <v>31</v>
      </c>
      <c r="B18" s="174"/>
      <c r="C18" s="175"/>
      <c r="D18" s="27" t="s">
        <v>25</v>
      </c>
      <c r="E18" s="7">
        <v>1402015</v>
      </c>
      <c r="F18" s="8">
        <v>1576200</v>
      </c>
      <c r="G18" s="7">
        <f t="shared" si="0"/>
        <v>-101500</v>
      </c>
      <c r="H18" s="8">
        <v>1474700</v>
      </c>
      <c r="I18" s="8">
        <v>1462400</v>
      </c>
      <c r="J18" s="8">
        <f>2011500-15000</f>
        <v>1996500</v>
      </c>
    </row>
    <row r="19" spans="1:10" ht="15" customHeight="1" x14ac:dyDescent="0.25">
      <c r="A19" s="173">
        <v>32</v>
      </c>
      <c r="B19" s="174"/>
      <c r="C19" s="175"/>
      <c r="D19" s="27" t="s">
        <v>37</v>
      </c>
      <c r="E19" s="7">
        <v>2419930</v>
      </c>
      <c r="F19" s="8">
        <v>2632300</v>
      </c>
      <c r="G19" s="7">
        <f t="shared" si="0"/>
        <v>152000</v>
      </c>
      <c r="H19" s="8">
        <v>2784300</v>
      </c>
      <c r="I19" s="8">
        <v>2996100</v>
      </c>
      <c r="J19" s="8">
        <v>3016000</v>
      </c>
    </row>
    <row r="20" spans="1:10" ht="15" customHeight="1" x14ac:dyDescent="0.25">
      <c r="A20" s="173">
        <v>34</v>
      </c>
      <c r="B20" s="174"/>
      <c r="C20" s="175"/>
      <c r="D20" s="27" t="s">
        <v>65</v>
      </c>
      <c r="E20" s="7">
        <v>151952</v>
      </c>
      <c r="F20" s="8">
        <v>17500</v>
      </c>
      <c r="G20" s="7">
        <f t="shared" si="0"/>
        <v>2500</v>
      </c>
      <c r="H20" s="8">
        <v>20000</v>
      </c>
      <c r="I20" s="8">
        <v>17500</v>
      </c>
      <c r="J20" s="8">
        <v>17500</v>
      </c>
    </row>
    <row r="21" spans="1:10" ht="25.5" x14ac:dyDescent="0.25">
      <c r="A21" s="170">
        <v>4</v>
      </c>
      <c r="B21" s="171"/>
      <c r="C21" s="172"/>
      <c r="D21" s="27" t="s">
        <v>26</v>
      </c>
      <c r="E21" s="7">
        <v>96421</v>
      </c>
      <c r="F21" s="8">
        <v>10000</v>
      </c>
      <c r="G21" s="7">
        <f t="shared" si="0"/>
        <v>40000</v>
      </c>
      <c r="H21" s="8">
        <v>50000</v>
      </c>
      <c r="I21" s="8">
        <v>40000</v>
      </c>
      <c r="J21" s="8">
        <f>J22</f>
        <v>40000</v>
      </c>
    </row>
    <row r="22" spans="1:10" ht="25.5" x14ac:dyDescent="0.25">
      <c r="A22" s="173">
        <v>42</v>
      </c>
      <c r="B22" s="174"/>
      <c r="C22" s="175"/>
      <c r="D22" s="27" t="s">
        <v>54</v>
      </c>
      <c r="E22" s="7">
        <v>96421</v>
      </c>
      <c r="F22" s="8">
        <v>10000</v>
      </c>
      <c r="G22" s="7">
        <f t="shared" si="0"/>
        <v>40000</v>
      </c>
      <c r="H22" s="8">
        <v>50000</v>
      </c>
      <c r="I22" s="8">
        <v>40000</v>
      </c>
      <c r="J22" s="8">
        <v>40000</v>
      </c>
    </row>
    <row r="23" spans="1:10" x14ac:dyDescent="0.25">
      <c r="A23" s="167" t="s">
        <v>82</v>
      </c>
      <c r="B23" s="168"/>
      <c r="C23" s="169"/>
      <c r="D23" s="40" t="s">
        <v>85</v>
      </c>
      <c r="E23" s="7">
        <v>30180</v>
      </c>
      <c r="F23" s="8">
        <v>44500</v>
      </c>
      <c r="G23" s="7">
        <f t="shared" si="0"/>
        <v>11500</v>
      </c>
      <c r="H23" s="8">
        <v>56000</v>
      </c>
      <c r="I23" s="8">
        <v>44500</v>
      </c>
      <c r="J23" s="8">
        <v>44500</v>
      </c>
    </row>
    <row r="24" spans="1:10" x14ac:dyDescent="0.25">
      <c r="A24" s="170">
        <v>3</v>
      </c>
      <c r="B24" s="171"/>
      <c r="C24" s="172"/>
      <c r="D24" s="27" t="s">
        <v>24</v>
      </c>
      <c r="E24" s="7">
        <v>30180</v>
      </c>
      <c r="F24" s="8">
        <v>44500</v>
      </c>
      <c r="G24" s="7">
        <f t="shared" si="0"/>
        <v>11500</v>
      </c>
      <c r="H24" s="8">
        <v>56000</v>
      </c>
      <c r="I24" s="8">
        <v>44500</v>
      </c>
      <c r="J24" s="8">
        <v>44500</v>
      </c>
    </row>
    <row r="25" spans="1:10" x14ac:dyDescent="0.25">
      <c r="A25" s="173">
        <v>32</v>
      </c>
      <c r="B25" s="174"/>
      <c r="C25" s="175"/>
      <c r="D25" s="27" t="s">
        <v>37</v>
      </c>
      <c r="E25" s="7">
        <v>30180.12</v>
      </c>
      <c r="F25" s="8">
        <v>44500</v>
      </c>
      <c r="G25" s="7">
        <f t="shared" si="0"/>
        <v>11500</v>
      </c>
      <c r="H25" s="8">
        <v>56000</v>
      </c>
      <c r="I25" s="8">
        <v>44500</v>
      </c>
      <c r="J25" s="8">
        <v>44500</v>
      </c>
    </row>
    <row r="26" spans="1:10" x14ac:dyDescent="0.25">
      <c r="A26" s="167" t="s">
        <v>83</v>
      </c>
      <c r="B26" s="168"/>
      <c r="C26" s="169"/>
      <c r="D26" s="40" t="s">
        <v>63</v>
      </c>
      <c r="E26" s="7">
        <f>E27</f>
        <v>5381</v>
      </c>
      <c r="F26" s="8">
        <v>1000</v>
      </c>
      <c r="G26" s="7">
        <f t="shared" si="0"/>
        <v>-1000</v>
      </c>
      <c r="H26" s="8">
        <v>0</v>
      </c>
      <c r="I26" s="8">
        <v>1000</v>
      </c>
      <c r="J26" s="8">
        <v>1000</v>
      </c>
    </row>
    <row r="27" spans="1:10" x14ac:dyDescent="0.25">
      <c r="A27" s="170">
        <v>3</v>
      </c>
      <c r="B27" s="171"/>
      <c r="C27" s="172"/>
      <c r="D27" s="27" t="s">
        <v>24</v>
      </c>
      <c r="E27" s="7">
        <f>E28+E29</f>
        <v>5381</v>
      </c>
      <c r="F27" s="8">
        <v>1000</v>
      </c>
      <c r="G27" s="7">
        <f t="shared" si="0"/>
        <v>-1000</v>
      </c>
      <c r="H27" s="8">
        <v>0</v>
      </c>
      <c r="I27" s="8">
        <v>1000</v>
      </c>
      <c r="J27" s="8">
        <v>1000</v>
      </c>
    </row>
    <row r="28" spans="1:10" x14ac:dyDescent="0.25">
      <c r="A28" s="173">
        <v>32</v>
      </c>
      <c r="B28" s="174"/>
      <c r="C28" s="175"/>
      <c r="D28" s="27" t="s">
        <v>37</v>
      </c>
      <c r="E28" s="7">
        <v>1971</v>
      </c>
      <c r="F28" s="8">
        <v>1000</v>
      </c>
      <c r="G28" s="7">
        <f t="shared" si="0"/>
        <v>-1000</v>
      </c>
      <c r="H28" s="8">
        <v>0</v>
      </c>
      <c r="I28" s="8">
        <v>1000</v>
      </c>
      <c r="J28" s="8">
        <v>1000</v>
      </c>
    </row>
    <row r="29" spans="1:10" x14ac:dyDescent="0.25">
      <c r="A29" s="41">
        <v>38</v>
      </c>
      <c r="B29" s="42"/>
      <c r="C29" s="43"/>
      <c r="D29" s="27" t="s">
        <v>67</v>
      </c>
      <c r="E29" s="7">
        <v>3410</v>
      </c>
      <c r="F29" s="8">
        <v>0</v>
      </c>
      <c r="G29" s="7">
        <f t="shared" si="0"/>
        <v>0</v>
      </c>
      <c r="H29" s="8">
        <v>0</v>
      </c>
      <c r="I29" s="8">
        <v>0</v>
      </c>
      <c r="J29" s="8">
        <v>0</v>
      </c>
    </row>
    <row r="30" spans="1:10" x14ac:dyDescent="0.25">
      <c r="A30" s="167" t="s">
        <v>84</v>
      </c>
      <c r="B30" s="168"/>
      <c r="C30" s="169"/>
      <c r="D30" s="40" t="s">
        <v>64</v>
      </c>
      <c r="E30" s="7">
        <v>0</v>
      </c>
      <c r="F30" s="8">
        <v>30000</v>
      </c>
      <c r="G30" s="7">
        <f t="shared" si="0"/>
        <v>0</v>
      </c>
      <c r="H30" s="8">
        <v>30000</v>
      </c>
      <c r="I30" s="8">
        <v>0</v>
      </c>
      <c r="J30" s="8">
        <v>0</v>
      </c>
    </row>
    <row r="31" spans="1:10" ht="25.5" x14ac:dyDescent="0.25">
      <c r="A31" s="170">
        <v>4</v>
      </c>
      <c r="B31" s="171"/>
      <c r="C31" s="172"/>
      <c r="D31" s="27" t="s">
        <v>26</v>
      </c>
      <c r="E31" s="7">
        <v>0</v>
      </c>
      <c r="F31" s="8">
        <v>30000</v>
      </c>
      <c r="G31" s="7">
        <f t="shared" si="0"/>
        <v>0</v>
      </c>
      <c r="H31" s="8">
        <v>30000</v>
      </c>
      <c r="I31" s="8">
        <v>0</v>
      </c>
      <c r="J31" s="8">
        <v>0</v>
      </c>
    </row>
    <row r="32" spans="1:10" ht="25.5" x14ac:dyDescent="0.25">
      <c r="A32" s="173">
        <v>42</v>
      </c>
      <c r="B32" s="174"/>
      <c r="C32" s="175"/>
      <c r="D32" s="27" t="s">
        <v>54</v>
      </c>
      <c r="E32" s="7">
        <v>0</v>
      </c>
      <c r="F32" s="8">
        <v>30000</v>
      </c>
      <c r="G32" s="7">
        <f t="shared" si="0"/>
        <v>0</v>
      </c>
      <c r="H32" s="8">
        <v>30000</v>
      </c>
      <c r="I32" s="8">
        <v>0</v>
      </c>
      <c r="J32" s="8">
        <v>0</v>
      </c>
    </row>
    <row r="33" spans="1:10" ht="28.5" customHeight="1" x14ac:dyDescent="0.25">
      <c r="A33" s="161" t="s">
        <v>77</v>
      </c>
      <c r="B33" s="162"/>
      <c r="C33" s="163"/>
      <c r="D33" s="28" t="s">
        <v>78</v>
      </c>
      <c r="E33" s="7">
        <f>E37+E34</f>
        <v>228092.32</v>
      </c>
      <c r="F33" s="7">
        <f>F37+F34</f>
        <v>276500</v>
      </c>
      <c r="G33" s="7">
        <f t="shared" si="0"/>
        <v>-26000</v>
      </c>
      <c r="H33" s="7">
        <v>250500</v>
      </c>
      <c r="I33" s="8">
        <v>329500</v>
      </c>
      <c r="J33" s="8">
        <f>J34+J37</f>
        <v>329500</v>
      </c>
    </row>
    <row r="34" spans="1:10" ht="15" customHeight="1" x14ac:dyDescent="0.25">
      <c r="A34" s="167" t="s">
        <v>82</v>
      </c>
      <c r="B34" s="168"/>
      <c r="C34" s="169"/>
      <c r="D34" s="40" t="s">
        <v>85</v>
      </c>
      <c r="E34" s="7">
        <f>E36</f>
        <v>49659.88</v>
      </c>
      <c r="F34" s="8">
        <v>57500</v>
      </c>
      <c r="G34" s="7">
        <f t="shared" si="0"/>
        <v>0</v>
      </c>
      <c r="H34" s="8">
        <v>57500</v>
      </c>
      <c r="I34" s="8">
        <v>57500</v>
      </c>
      <c r="J34" s="8">
        <v>57500</v>
      </c>
    </row>
    <row r="35" spans="1:10" x14ac:dyDescent="0.25">
      <c r="A35" s="170">
        <v>3</v>
      </c>
      <c r="B35" s="171"/>
      <c r="C35" s="172"/>
      <c r="D35" s="27" t="s">
        <v>24</v>
      </c>
      <c r="E35" s="7">
        <f>E36</f>
        <v>49659.88</v>
      </c>
      <c r="F35" s="8">
        <v>57500</v>
      </c>
      <c r="G35" s="7">
        <f t="shared" si="0"/>
        <v>0</v>
      </c>
      <c r="H35" s="8">
        <v>57500</v>
      </c>
      <c r="I35" s="8">
        <v>57500</v>
      </c>
      <c r="J35" s="8">
        <v>57500</v>
      </c>
    </row>
    <row r="36" spans="1:10" x14ac:dyDescent="0.25">
      <c r="A36" s="173">
        <v>32</v>
      </c>
      <c r="B36" s="174"/>
      <c r="C36" s="175"/>
      <c r="D36" s="27" t="s">
        <v>37</v>
      </c>
      <c r="E36" s="7">
        <v>49659.88</v>
      </c>
      <c r="F36" s="8">
        <v>57500</v>
      </c>
      <c r="G36" s="7">
        <f t="shared" si="0"/>
        <v>0</v>
      </c>
      <c r="H36" s="8">
        <v>57500</v>
      </c>
      <c r="I36" s="8">
        <v>57500</v>
      </c>
      <c r="J36" s="8">
        <v>57500</v>
      </c>
    </row>
    <row r="37" spans="1:10" x14ac:dyDescent="0.25">
      <c r="A37" s="167" t="s">
        <v>76</v>
      </c>
      <c r="B37" s="168"/>
      <c r="C37" s="169"/>
      <c r="D37" s="40" t="s">
        <v>20</v>
      </c>
      <c r="E37" s="7">
        <f>E39</f>
        <v>178432.44</v>
      </c>
      <c r="F37" s="8">
        <v>219000</v>
      </c>
      <c r="G37" s="7">
        <f t="shared" si="0"/>
        <v>-26000</v>
      </c>
      <c r="H37" s="8">
        <v>193000</v>
      </c>
      <c r="I37" s="8">
        <v>272000</v>
      </c>
      <c r="J37" s="8">
        <v>272000</v>
      </c>
    </row>
    <row r="38" spans="1:10" x14ac:dyDescent="0.25">
      <c r="A38" s="170">
        <v>3</v>
      </c>
      <c r="B38" s="171"/>
      <c r="C38" s="172"/>
      <c r="D38" s="27" t="s">
        <v>24</v>
      </c>
      <c r="E38" s="7">
        <f>E39</f>
        <v>178432.44</v>
      </c>
      <c r="F38" s="8">
        <v>219000</v>
      </c>
      <c r="G38" s="7">
        <f t="shared" si="0"/>
        <v>-26000</v>
      </c>
      <c r="H38" s="8">
        <v>193000</v>
      </c>
      <c r="I38" s="8">
        <v>272000</v>
      </c>
      <c r="J38" s="8">
        <v>272000</v>
      </c>
    </row>
    <row r="39" spans="1:10" ht="38.25" x14ac:dyDescent="0.25">
      <c r="A39" s="173">
        <v>37</v>
      </c>
      <c r="B39" s="174"/>
      <c r="C39" s="175"/>
      <c r="D39" s="27" t="s">
        <v>79</v>
      </c>
      <c r="E39" s="7">
        <v>178432.44</v>
      </c>
      <c r="F39" s="8">
        <v>219000</v>
      </c>
      <c r="G39" s="7">
        <f t="shared" si="0"/>
        <v>-26000</v>
      </c>
      <c r="H39" s="8">
        <v>193000</v>
      </c>
      <c r="I39" s="8">
        <v>272000</v>
      </c>
      <c r="J39" s="8">
        <v>272000</v>
      </c>
    </row>
    <row r="40" spans="1:10" x14ac:dyDescent="0.25">
      <c r="A40" s="96"/>
      <c r="B40" s="96"/>
      <c r="C40" s="96"/>
      <c r="D40" s="96"/>
      <c r="E40" s="96"/>
      <c r="F40" s="96"/>
      <c r="G40" s="96"/>
      <c r="H40" s="96"/>
      <c r="I40" s="96"/>
      <c r="J40" s="96"/>
    </row>
    <row r="41" spans="1:10" x14ac:dyDescent="0.25">
      <c r="A41" s="95"/>
      <c r="B41" s="95"/>
      <c r="C41" s="95"/>
      <c r="D41" s="95"/>
    </row>
    <row r="43" spans="1:10" x14ac:dyDescent="0.25">
      <c r="A43" t="s">
        <v>172</v>
      </c>
      <c r="B43" t="s">
        <v>185</v>
      </c>
    </row>
    <row r="44" spans="1:10" x14ac:dyDescent="0.25">
      <c r="A44" t="s">
        <v>190</v>
      </c>
    </row>
    <row r="45" spans="1:10" x14ac:dyDescent="0.25">
      <c r="A45" t="s">
        <v>187</v>
      </c>
      <c r="J45" t="s">
        <v>174</v>
      </c>
    </row>
    <row r="46" spans="1:10" x14ac:dyDescent="0.25">
      <c r="G46" t="s">
        <v>174</v>
      </c>
      <c r="J46" t="s">
        <v>175</v>
      </c>
    </row>
    <row r="47" spans="1:10" x14ac:dyDescent="0.25">
      <c r="G47" t="s">
        <v>175</v>
      </c>
    </row>
  </sheetData>
  <mergeCells count="35">
    <mergeCell ref="A38:C38"/>
    <mergeCell ref="A39:C39"/>
    <mergeCell ref="A12:C12"/>
    <mergeCell ref="A13:C13"/>
    <mergeCell ref="A17:C17"/>
    <mergeCell ref="A14:C14"/>
    <mergeCell ref="A37:C37"/>
    <mergeCell ref="A18:C18"/>
    <mergeCell ref="A19:C19"/>
    <mergeCell ref="A20:C20"/>
    <mergeCell ref="A23:C23"/>
    <mergeCell ref="A24:C24"/>
    <mergeCell ref="A25:C25"/>
    <mergeCell ref="A26:C26"/>
    <mergeCell ref="A27:C27"/>
    <mergeCell ref="A8:C8"/>
    <mergeCell ref="A9:C9"/>
    <mergeCell ref="A11:C11"/>
    <mergeCell ref="A10:C10"/>
    <mergeCell ref="A36:C36"/>
    <mergeCell ref="A35:C35"/>
    <mergeCell ref="A15:C15"/>
    <mergeCell ref="A30:C30"/>
    <mergeCell ref="A31:C31"/>
    <mergeCell ref="A32:C32"/>
    <mergeCell ref="A28:C28"/>
    <mergeCell ref="A21:C21"/>
    <mergeCell ref="A22:C22"/>
    <mergeCell ref="A33:C33"/>
    <mergeCell ref="A34:C34"/>
    <mergeCell ref="A6:C6"/>
    <mergeCell ref="A7:C7"/>
    <mergeCell ref="A3:J3"/>
    <mergeCell ref="A5:C5"/>
    <mergeCell ref="A1:L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2"/>
  <sheetViews>
    <sheetView workbookViewId="0">
      <pane xSplit="10" ySplit="5" topLeftCell="K127" activePane="bottomRight" state="frozen"/>
      <selection pane="topRight" activeCell="I1" sqref="I1"/>
      <selection pane="bottomLeft" activeCell="A6" sqref="A6"/>
      <selection pane="bottomRight" activeCell="A139" sqref="A139:D14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11" width="25.28515625" customWidth="1"/>
    <col min="13" max="13" width="12.7109375" bestFit="1" customWidth="1"/>
    <col min="14" max="14" width="12.140625" customWidth="1"/>
    <col min="15" max="15" width="12.42578125" customWidth="1"/>
  </cols>
  <sheetData>
    <row r="1" spans="1:15" ht="42" customHeight="1" x14ac:dyDescent="0.25">
      <c r="A1" s="127" t="s">
        <v>179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5" ht="18" x14ac:dyDescent="0.25">
      <c r="A2" s="3"/>
      <c r="B2" s="3"/>
      <c r="C2" s="3"/>
      <c r="D2" s="3"/>
      <c r="E2" s="116"/>
      <c r="F2" s="3"/>
      <c r="G2" s="3"/>
      <c r="H2" s="3"/>
      <c r="I2" s="116"/>
      <c r="J2" s="4"/>
      <c r="K2" s="4"/>
    </row>
    <row r="3" spans="1:15" ht="18" customHeight="1" x14ac:dyDescent="0.25">
      <c r="A3" s="127" t="s">
        <v>33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5" ht="18" x14ac:dyDescent="0.25">
      <c r="A4" s="179" t="s">
        <v>176</v>
      </c>
      <c r="B4" s="180"/>
      <c r="C4" s="180"/>
      <c r="D4" s="3"/>
      <c r="E4" s="3"/>
      <c r="F4" s="3"/>
      <c r="G4" s="3"/>
      <c r="H4" s="3"/>
      <c r="I4" s="3"/>
      <c r="J4" s="4"/>
      <c r="K4" s="99"/>
    </row>
    <row r="5" spans="1:15" ht="25.5" x14ac:dyDescent="0.25">
      <c r="A5" s="164" t="s">
        <v>35</v>
      </c>
      <c r="B5" s="165"/>
      <c r="C5" s="166"/>
      <c r="D5" s="21" t="s">
        <v>36</v>
      </c>
      <c r="E5" s="21" t="s">
        <v>12</v>
      </c>
      <c r="F5" s="22" t="s">
        <v>13</v>
      </c>
      <c r="G5" s="22" t="s">
        <v>181</v>
      </c>
      <c r="H5" s="22" t="s">
        <v>182</v>
      </c>
      <c r="I5" s="22" t="s">
        <v>48</v>
      </c>
      <c r="J5" s="22" t="s">
        <v>49</v>
      </c>
      <c r="K5" s="57"/>
    </row>
    <row r="6" spans="1:15" x14ac:dyDescent="0.25">
      <c r="A6" s="161" t="s">
        <v>72</v>
      </c>
      <c r="B6" s="162"/>
      <c r="C6" s="163"/>
      <c r="D6" s="28" t="s">
        <v>73</v>
      </c>
      <c r="E6" s="46">
        <f>E7+E127</f>
        <v>15339202.779999997</v>
      </c>
      <c r="F6" s="46">
        <f>F7+F127</f>
        <v>16246500</v>
      </c>
      <c r="G6" s="8">
        <f t="shared" ref="G6:G15" si="0">H6-F6</f>
        <v>-2000</v>
      </c>
      <c r="H6" s="46">
        <f>H7+H127</f>
        <v>16244500</v>
      </c>
      <c r="I6" s="47">
        <v>17095000</v>
      </c>
      <c r="J6" s="47">
        <f>J7+J127</f>
        <v>17304000</v>
      </c>
      <c r="M6" s="57"/>
      <c r="N6" s="57"/>
      <c r="O6" s="57"/>
    </row>
    <row r="7" spans="1:15" x14ac:dyDescent="0.25">
      <c r="A7" s="161" t="s">
        <v>74</v>
      </c>
      <c r="B7" s="162"/>
      <c r="C7" s="163"/>
      <c r="D7" s="28" t="s">
        <v>75</v>
      </c>
      <c r="E7" s="46">
        <f>E8+E21+E35+E108+E111+E117+E123</f>
        <v>15111110.459999997</v>
      </c>
      <c r="F7" s="46">
        <f>SUM(F8,F21,F27,F111,F117,F123)</f>
        <v>15970000</v>
      </c>
      <c r="G7" s="8">
        <f t="shared" si="0"/>
        <v>24000</v>
      </c>
      <c r="H7" s="46">
        <f>H8+H21+H27+H111+H117+H123</f>
        <v>15994000</v>
      </c>
      <c r="I7" s="47">
        <v>16765500</v>
      </c>
      <c r="J7" s="47">
        <f>J8+J21+J27+J111+J117+J123</f>
        <v>16974500</v>
      </c>
      <c r="M7" s="57"/>
    </row>
    <row r="8" spans="1:15" x14ac:dyDescent="0.25">
      <c r="A8" s="176" t="s">
        <v>76</v>
      </c>
      <c r="B8" s="177"/>
      <c r="C8" s="178"/>
      <c r="D8" s="60" t="s">
        <v>20</v>
      </c>
      <c r="E8" s="46">
        <f>E9</f>
        <v>11002711.789999999</v>
      </c>
      <c r="F8" s="46">
        <f>F9</f>
        <v>11270000</v>
      </c>
      <c r="G8" s="8">
        <f t="shared" si="0"/>
        <v>-79500</v>
      </c>
      <c r="H8" s="46">
        <v>11190500</v>
      </c>
      <c r="I8" s="47">
        <v>12088000</v>
      </c>
      <c r="J8" s="47">
        <f>J9</f>
        <v>11843000</v>
      </c>
      <c r="M8" s="57"/>
      <c r="N8" s="57"/>
    </row>
    <row r="9" spans="1:15" x14ac:dyDescent="0.25">
      <c r="A9" s="170">
        <v>3</v>
      </c>
      <c r="B9" s="171"/>
      <c r="C9" s="172"/>
      <c r="D9" s="27" t="s">
        <v>24</v>
      </c>
      <c r="E9" s="7">
        <f>E10+E17</f>
        <v>11002711.789999999</v>
      </c>
      <c r="F9" s="7">
        <f>F10+F17</f>
        <v>11270000</v>
      </c>
      <c r="G9" s="8">
        <f t="shared" si="0"/>
        <v>-79500</v>
      </c>
      <c r="H9" s="7">
        <v>11190500</v>
      </c>
      <c r="I9" s="8">
        <v>12088000</v>
      </c>
      <c r="J9" s="8">
        <f>J10+J17</f>
        <v>11843000</v>
      </c>
      <c r="M9" s="57"/>
    </row>
    <row r="10" spans="1:15" x14ac:dyDescent="0.25">
      <c r="A10" s="78">
        <v>31</v>
      </c>
      <c r="B10" s="79"/>
      <c r="C10" s="27"/>
      <c r="D10" s="27" t="s">
        <v>25</v>
      </c>
      <c r="E10" s="7">
        <f>SUM(E11:E16)</f>
        <v>10940991.789999999</v>
      </c>
      <c r="F10" s="7">
        <f>SUM(F11:F16)</f>
        <v>11206500</v>
      </c>
      <c r="G10" s="8">
        <f t="shared" si="0"/>
        <v>-77500</v>
      </c>
      <c r="H10" s="7">
        <v>11129000</v>
      </c>
      <c r="I10" s="8">
        <v>12024500</v>
      </c>
      <c r="J10" s="8">
        <f>SUM(J11:J16)</f>
        <v>11779500</v>
      </c>
      <c r="M10" s="80"/>
    </row>
    <row r="11" spans="1:15" x14ac:dyDescent="0.25">
      <c r="A11" s="86">
        <v>31111</v>
      </c>
      <c r="B11" s="87"/>
      <c r="C11" s="88"/>
      <c r="D11" s="27" t="s">
        <v>94</v>
      </c>
      <c r="E11" s="7">
        <v>8954216.2899999991</v>
      </c>
      <c r="F11" s="8">
        <v>9382500</v>
      </c>
      <c r="G11" s="8">
        <f t="shared" si="0"/>
        <v>-409000</v>
      </c>
      <c r="H11" s="8">
        <v>8973500</v>
      </c>
      <c r="I11" s="8">
        <v>10183500</v>
      </c>
      <c r="J11" s="8">
        <v>9935500</v>
      </c>
      <c r="M11" s="80"/>
      <c r="O11" s="80"/>
    </row>
    <row r="12" spans="1:15" x14ac:dyDescent="0.25">
      <c r="A12" s="86">
        <v>31131</v>
      </c>
      <c r="B12" s="87"/>
      <c r="C12" s="88"/>
      <c r="D12" s="27" t="s">
        <v>95</v>
      </c>
      <c r="E12" s="7">
        <v>60228.21</v>
      </c>
      <c r="F12" s="8">
        <v>80000</v>
      </c>
      <c r="G12" s="8">
        <f t="shared" si="0"/>
        <v>-6000</v>
      </c>
      <c r="H12" s="8">
        <v>74000</v>
      </c>
      <c r="I12" s="8">
        <v>80000</v>
      </c>
      <c r="J12" s="8">
        <v>80000</v>
      </c>
      <c r="M12" s="76"/>
      <c r="N12" s="76"/>
      <c r="O12" s="76"/>
    </row>
    <row r="13" spans="1:15" x14ac:dyDescent="0.25">
      <c r="A13" s="86">
        <v>31212</v>
      </c>
      <c r="B13" s="87"/>
      <c r="C13" s="88"/>
      <c r="D13" s="27" t="s">
        <v>106</v>
      </c>
      <c r="E13" s="7"/>
      <c r="F13" s="8"/>
      <c r="G13" s="8">
        <f t="shared" si="0"/>
        <v>522500</v>
      </c>
      <c r="H13" s="8">
        <v>522500</v>
      </c>
      <c r="I13" s="8"/>
      <c r="J13" s="8"/>
      <c r="M13" s="76"/>
      <c r="N13" s="76"/>
      <c r="O13" s="76"/>
    </row>
    <row r="14" spans="1:15" x14ac:dyDescent="0.25">
      <c r="A14" s="86">
        <v>31214</v>
      </c>
      <c r="B14" s="87"/>
      <c r="C14" s="88"/>
      <c r="D14" s="27" t="s">
        <v>96</v>
      </c>
      <c r="E14" s="7">
        <v>74488.44</v>
      </c>
      <c r="F14" s="8">
        <v>60000</v>
      </c>
      <c r="G14" s="8">
        <f t="shared" si="0"/>
        <v>-15000</v>
      </c>
      <c r="H14" s="8">
        <v>45000</v>
      </c>
      <c r="I14" s="8">
        <v>45000</v>
      </c>
      <c r="J14" s="8">
        <v>15000</v>
      </c>
      <c r="M14" s="76"/>
    </row>
    <row r="15" spans="1:15" x14ac:dyDescent="0.25">
      <c r="A15" s="86">
        <v>31219</v>
      </c>
      <c r="B15" s="87"/>
      <c r="C15" s="88"/>
      <c r="D15" s="27" t="s">
        <v>165</v>
      </c>
      <c r="E15" s="7">
        <v>372000</v>
      </c>
      <c r="F15" s="8">
        <v>0</v>
      </c>
      <c r="G15" s="8">
        <f t="shared" si="0"/>
        <v>0</v>
      </c>
      <c r="H15" s="8">
        <v>0</v>
      </c>
      <c r="I15" s="8">
        <v>0</v>
      </c>
      <c r="J15" s="8">
        <v>0</v>
      </c>
      <c r="M15" s="76"/>
    </row>
    <row r="16" spans="1:15" ht="25.5" x14ac:dyDescent="0.25">
      <c r="A16" s="86">
        <v>31321</v>
      </c>
      <c r="B16" s="87"/>
      <c r="C16" s="88"/>
      <c r="D16" s="27" t="s">
        <v>97</v>
      </c>
      <c r="E16" s="7">
        <v>1480058.85</v>
      </c>
      <c r="F16" s="8">
        <v>1684000</v>
      </c>
      <c r="G16" s="8">
        <f>H16-F16</f>
        <v>-170000</v>
      </c>
      <c r="H16" s="8">
        <v>1514000</v>
      </c>
      <c r="I16" s="8">
        <v>1716000</v>
      </c>
      <c r="J16" s="8">
        <v>1749000</v>
      </c>
      <c r="M16" s="57"/>
      <c r="O16" s="57"/>
    </row>
    <row r="17" spans="1:15" x14ac:dyDescent="0.25">
      <c r="A17" s="78">
        <v>32</v>
      </c>
      <c r="B17" s="84"/>
      <c r="C17" s="85"/>
      <c r="D17" s="27" t="s">
        <v>37</v>
      </c>
      <c r="E17" s="7">
        <f>SUM(E18:E20)</f>
        <v>61720</v>
      </c>
      <c r="F17" s="7">
        <f>SUM(F18:F20)</f>
        <v>63500</v>
      </c>
      <c r="G17" s="8">
        <f t="shared" ref="G17:G80" si="1">H17-F17</f>
        <v>-2000</v>
      </c>
      <c r="H17" s="7">
        <v>61500</v>
      </c>
      <c r="I17" s="8">
        <v>63500</v>
      </c>
      <c r="J17" s="8">
        <f>SUM(J18:J20)</f>
        <v>63500</v>
      </c>
    </row>
    <row r="18" spans="1:15" ht="26.25" x14ac:dyDescent="0.25">
      <c r="A18" s="89">
        <v>32361</v>
      </c>
      <c r="B18" s="87"/>
      <c r="C18" s="90"/>
      <c r="D18" s="59" t="s">
        <v>98</v>
      </c>
      <c r="E18" s="7">
        <v>30000</v>
      </c>
      <c r="F18" s="8">
        <v>30000</v>
      </c>
      <c r="G18" s="8">
        <f t="shared" si="1"/>
        <v>0</v>
      </c>
      <c r="H18" s="8">
        <v>30000</v>
      </c>
      <c r="I18" s="8">
        <v>30000</v>
      </c>
      <c r="J18" s="8">
        <v>30000</v>
      </c>
      <c r="M18" s="57"/>
      <c r="O18" s="57"/>
    </row>
    <row r="19" spans="1:15" ht="39" x14ac:dyDescent="0.25">
      <c r="A19" s="89">
        <v>32911</v>
      </c>
      <c r="B19" s="87"/>
      <c r="C19" s="91"/>
      <c r="D19" s="59" t="s">
        <v>99</v>
      </c>
      <c r="E19" s="7">
        <v>5482.5</v>
      </c>
      <c r="F19" s="8">
        <v>11000</v>
      </c>
      <c r="G19" s="8">
        <f t="shared" si="1"/>
        <v>-2000</v>
      </c>
      <c r="H19" s="8">
        <v>9000</v>
      </c>
      <c r="I19" s="8">
        <v>11000</v>
      </c>
      <c r="J19" s="8">
        <v>11000</v>
      </c>
      <c r="M19" s="57"/>
      <c r="O19" s="57"/>
    </row>
    <row r="20" spans="1:15" ht="39" x14ac:dyDescent="0.25">
      <c r="A20" s="89">
        <v>32955</v>
      </c>
      <c r="B20" s="87"/>
      <c r="C20" s="91"/>
      <c r="D20" s="59" t="s">
        <v>100</v>
      </c>
      <c r="E20" s="7">
        <v>26237.5</v>
      </c>
      <c r="F20" s="8">
        <v>22500</v>
      </c>
      <c r="G20" s="8">
        <f t="shared" si="1"/>
        <v>0</v>
      </c>
      <c r="H20" s="8">
        <v>22500</v>
      </c>
      <c r="I20" s="8">
        <v>22500</v>
      </c>
      <c r="J20" s="8">
        <v>22500</v>
      </c>
      <c r="M20" s="57"/>
      <c r="O20" s="57"/>
    </row>
    <row r="21" spans="1:15" x14ac:dyDescent="0.25">
      <c r="A21" s="176" t="s">
        <v>80</v>
      </c>
      <c r="B21" s="177"/>
      <c r="C21" s="178"/>
      <c r="D21" s="60" t="s">
        <v>41</v>
      </c>
      <c r="E21" s="46">
        <v>2520</v>
      </c>
      <c r="F21" s="47">
        <v>16000</v>
      </c>
      <c r="G21" s="47">
        <f t="shared" si="1"/>
        <v>0</v>
      </c>
      <c r="H21" s="47">
        <v>16000</v>
      </c>
      <c r="I21" s="47">
        <v>16000</v>
      </c>
      <c r="J21" s="47">
        <f>J22</f>
        <v>16000</v>
      </c>
      <c r="M21" s="76"/>
      <c r="O21" s="76"/>
    </row>
    <row r="22" spans="1:15" x14ac:dyDescent="0.25">
      <c r="A22" s="78">
        <v>3</v>
      </c>
      <c r="B22" s="79"/>
      <c r="C22" s="27"/>
      <c r="D22" s="27" t="s">
        <v>24</v>
      </c>
      <c r="E22" s="7">
        <v>2520</v>
      </c>
      <c r="F22" s="8">
        <v>16000</v>
      </c>
      <c r="G22" s="8">
        <f t="shared" si="1"/>
        <v>0</v>
      </c>
      <c r="H22" s="8">
        <v>16000</v>
      </c>
      <c r="I22" s="8">
        <v>16000</v>
      </c>
      <c r="J22" s="8">
        <f>J23</f>
        <v>16000</v>
      </c>
      <c r="M22" s="80"/>
      <c r="N22" s="80"/>
      <c r="O22" s="80"/>
    </row>
    <row r="23" spans="1:15" x14ac:dyDescent="0.25">
      <c r="A23" s="78">
        <v>32</v>
      </c>
      <c r="B23" s="79"/>
      <c r="C23" s="27"/>
      <c r="D23" s="27" t="s">
        <v>37</v>
      </c>
      <c r="E23" s="7">
        <v>2520</v>
      </c>
      <c r="F23" s="8">
        <v>16000</v>
      </c>
      <c r="G23" s="8">
        <f t="shared" si="1"/>
        <v>0</v>
      </c>
      <c r="H23" s="8">
        <v>16000</v>
      </c>
      <c r="I23" s="8">
        <v>16000</v>
      </c>
      <c r="J23" s="8">
        <f>SUM(J24:J26)</f>
        <v>16000</v>
      </c>
    </row>
    <row r="24" spans="1:15" x14ac:dyDescent="0.25">
      <c r="A24" s="86">
        <v>32132</v>
      </c>
      <c r="B24" s="42"/>
      <c r="C24" s="43"/>
      <c r="D24" s="27" t="s">
        <v>104</v>
      </c>
      <c r="E24" s="7">
        <v>0</v>
      </c>
      <c r="F24" s="7">
        <v>3500</v>
      </c>
      <c r="G24" s="7">
        <f t="shared" si="1"/>
        <v>0</v>
      </c>
      <c r="H24" s="7">
        <v>3500</v>
      </c>
      <c r="I24" s="7">
        <v>3500</v>
      </c>
      <c r="J24" s="7">
        <v>3500</v>
      </c>
    </row>
    <row r="25" spans="1:15" x14ac:dyDescent="0.25">
      <c r="A25" s="86">
        <v>32212</v>
      </c>
      <c r="B25" s="42"/>
      <c r="C25" s="43"/>
      <c r="D25" s="27" t="s">
        <v>103</v>
      </c>
      <c r="E25" s="7">
        <v>2520</v>
      </c>
      <c r="F25" s="7">
        <v>3000</v>
      </c>
      <c r="G25" s="7">
        <f t="shared" si="1"/>
        <v>6000</v>
      </c>
      <c r="H25" s="7">
        <v>9000</v>
      </c>
      <c r="I25" s="7">
        <v>3000</v>
      </c>
      <c r="J25" s="7">
        <v>3000</v>
      </c>
    </row>
    <row r="26" spans="1:15" x14ac:dyDescent="0.25">
      <c r="A26" s="86">
        <v>32271</v>
      </c>
      <c r="B26" s="42"/>
      <c r="C26" s="43"/>
      <c r="D26" s="27" t="s">
        <v>105</v>
      </c>
      <c r="E26" s="7">
        <v>0</v>
      </c>
      <c r="F26" s="7">
        <v>9500</v>
      </c>
      <c r="G26" s="7">
        <f t="shared" si="1"/>
        <v>-6000</v>
      </c>
      <c r="H26" s="7">
        <v>3500</v>
      </c>
      <c r="I26" s="7">
        <v>9500</v>
      </c>
      <c r="J26" s="7">
        <v>9500</v>
      </c>
    </row>
    <row r="27" spans="1:15" ht="15" customHeight="1" x14ac:dyDescent="0.25">
      <c r="A27" s="176" t="s">
        <v>81</v>
      </c>
      <c r="B27" s="177"/>
      <c r="C27" s="178"/>
      <c r="D27" s="60" t="s">
        <v>60</v>
      </c>
      <c r="E27" s="46">
        <f>E28+E35+E108</f>
        <v>4295490.6999999983</v>
      </c>
      <c r="F27" s="46">
        <f>F28+F35+F108</f>
        <v>4608500</v>
      </c>
      <c r="G27" s="7">
        <f t="shared" si="1"/>
        <v>93000</v>
      </c>
      <c r="H27" s="46">
        <f>H108+H35+H28</f>
        <v>4701500</v>
      </c>
      <c r="I27" s="47">
        <v>4616000</v>
      </c>
      <c r="J27" s="47">
        <f>J28+J35+J108</f>
        <v>5070000</v>
      </c>
      <c r="M27" s="57"/>
    </row>
    <row r="28" spans="1:15" s="110" customFormat="1" ht="15" customHeight="1" x14ac:dyDescent="0.25">
      <c r="A28" s="105">
        <v>922</v>
      </c>
      <c r="B28" s="106"/>
      <c r="C28" s="107"/>
      <c r="D28" s="108" t="s">
        <v>86</v>
      </c>
      <c r="E28" s="104">
        <v>225173.03</v>
      </c>
      <c r="F28" s="104">
        <v>372500</v>
      </c>
      <c r="G28" s="104">
        <f t="shared" si="1"/>
        <v>0</v>
      </c>
      <c r="H28" s="104">
        <v>372500</v>
      </c>
      <c r="I28" s="109">
        <v>100000</v>
      </c>
      <c r="J28" s="109">
        <v>0</v>
      </c>
    </row>
    <row r="29" spans="1:15" ht="15" customHeight="1" x14ac:dyDescent="0.25">
      <c r="A29" s="92">
        <v>31111</v>
      </c>
      <c r="B29" s="81"/>
      <c r="C29" s="82"/>
      <c r="D29" s="27" t="s">
        <v>94</v>
      </c>
      <c r="E29" s="7">
        <v>0</v>
      </c>
      <c r="F29" s="8">
        <v>10000</v>
      </c>
      <c r="G29" s="7">
        <f t="shared" si="1"/>
        <v>0</v>
      </c>
      <c r="H29" s="8">
        <v>10000</v>
      </c>
      <c r="I29" s="8">
        <v>100000</v>
      </c>
      <c r="J29" s="8">
        <v>0</v>
      </c>
    </row>
    <row r="30" spans="1:15" ht="26.25" customHeight="1" x14ac:dyDescent="0.25">
      <c r="A30" s="93">
        <v>32216</v>
      </c>
      <c r="B30" s="81"/>
      <c r="C30" s="82"/>
      <c r="D30" s="59" t="s">
        <v>114</v>
      </c>
      <c r="E30" s="7">
        <v>0</v>
      </c>
      <c r="F30" s="7">
        <v>6000</v>
      </c>
      <c r="G30" s="7">
        <f t="shared" si="1"/>
        <v>0</v>
      </c>
      <c r="H30" s="7">
        <v>6000</v>
      </c>
      <c r="I30" s="8">
        <v>0</v>
      </c>
      <c r="J30" s="8">
        <v>0</v>
      </c>
    </row>
    <row r="31" spans="1:15" ht="15" customHeight="1" x14ac:dyDescent="0.25">
      <c r="A31" s="93">
        <v>32224</v>
      </c>
      <c r="B31" s="81"/>
      <c r="C31" s="82"/>
      <c r="D31" s="59" t="s">
        <v>116</v>
      </c>
      <c r="E31" s="7">
        <v>0</v>
      </c>
      <c r="F31" s="7">
        <v>62500</v>
      </c>
      <c r="G31" s="7">
        <f t="shared" si="1"/>
        <v>0</v>
      </c>
      <c r="H31" s="7">
        <v>62500</v>
      </c>
      <c r="I31" s="8">
        <v>0</v>
      </c>
      <c r="J31" s="8">
        <v>0</v>
      </c>
    </row>
    <row r="32" spans="1:15" ht="15" customHeight="1" x14ac:dyDescent="0.25">
      <c r="A32" s="93">
        <v>32231</v>
      </c>
      <c r="B32" s="81"/>
      <c r="C32" s="82"/>
      <c r="D32" s="59" t="s">
        <v>117</v>
      </c>
      <c r="E32" s="7">
        <v>0</v>
      </c>
      <c r="F32" s="7">
        <v>135000</v>
      </c>
      <c r="G32" s="7">
        <f t="shared" si="1"/>
        <v>0</v>
      </c>
      <c r="H32" s="7">
        <v>135000</v>
      </c>
      <c r="I32" s="8">
        <v>0</v>
      </c>
      <c r="J32" s="8">
        <v>0</v>
      </c>
    </row>
    <row r="33" spans="1:13" ht="24" customHeight="1" x14ac:dyDescent="0.25">
      <c r="A33" s="93">
        <v>32234</v>
      </c>
      <c r="B33" s="81"/>
      <c r="C33" s="82"/>
      <c r="D33" s="59" t="s">
        <v>119</v>
      </c>
      <c r="E33" s="7">
        <v>0</v>
      </c>
      <c r="F33" s="7">
        <v>117500</v>
      </c>
      <c r="G33" s="7">
        <f t="shared" si="1"/>
        <v>0</v>
      </c>
      <c r="H33" s="7">
        <v>117500</v>
      </c>
      <c r="I33" s="8">
        <v>0</v>
      </c>
      <c r="J33" s="8">
        <v>0</v>
      </c>
    </row>
    <row r="34" spans="1:13" ht="36.75" customHeight="1" x14ac:dyDescent="0.25">
      <c r="A34" s="93">
        <v>32239</v>
      </c>
      <c r="B34" s="81"/>
      <c r="C34" s="82"/>
      <c r="D34" s="59" t="s">
        <v>133</v>
      </c>
      <c r="E34" s="7">
        <v>0</v>
      </c>
      <c r="F34" s="7">
        <v>41500</v>
      </c>
      <c r="G34" s="7">
        <f t="shared" si="1"/>
        <v>0</v>
      </c>
      <c r="H34" s="7">
        <v>41500</v>
      </c>
      <c r="I34" s="8">
        <v>0</v>
      </c>
      <c r="J34" s="8">
        <v>0</v>
      </c>
    </row>
    <row r="35" spans="1:13" ht="15" customHeight="1" x14ac:dyDescent="0.25">
      <c r="A35" s="78">
        <v>3</v>
      </c>
      <c r="B35" s="81"/>
      <c r="C35" s="82"/>
      <c r="D35" s="27" t="s">
        <v>24</v>
      </c>
      <c r="E35" s="7">
        <f>E36+E46+E103</f>
        <v>3973896.6699999985</v>
      </c>
      <c r="F35" s="7">
        <f>F36+F46+F103</f>
        <v>4226000</v>
      </c>
      <c r="G35" s="7">
        <f t="shared" si="1"/>
        <v>53000</v>
      </c>
      <c r="H35" s="7">
        <f>H36+H46+H103</f>
        <v>4279000</v>
      </c>
      <c r="I35" s="8">
        <v>4476000</v>
      </c>
      <c r="J35" s="8">
        <f>SUM(J36,J46,J103,)</f>
        <v>5030000</v>
      </c>
      <c r="M35" s="57"/>
    </row>
    <row r="36" spans="1:13" s="110" customFormat="1" ht="15" customHeight="1" x14ac:dyDescent="0.25">
      <c r="A36" s="111">
        <v>31</v>
      </c>
      <c r="B36" s="112"/>
      <c r="C36" s="113"/>
      <c r="D36" s="114" t="s">
        <v>25</v>
      </c>
      <c r="E36" s="104">
        <f>SUM(E37:E45)</f>
        <v>1402014.68</v>
      </c>
      <c r="F36" s="109">
        <v>1576200</v>
      </c>
      <c r="G36" s="104">
        <f t="shared" si="1"/>
        <v>-101500</v>
      </c>
      <c r="H36" s="109">
        <f>SUM(H37:H45)</f>
        <v>1474700</v>
      </c>
      <c r="I36" s="109">
        <v>1462400</v>
      </c>
      <c r="J36" s="109">
        <f>SUM(J37:J45)</f>
        <v>1996500</v>
      </c>
    </row>
    <row r="37" spans="1:13" ht="15" customHeight="1" x14ac:dyDescent="0.25">
      <c r="A37" s="92">
        <v>31111</v>
      </c>
      <c r="B37" s="81"/>
      <c r="C37" s="82"/>
      <c r="D37" s="27" t="s">
        <v>94</v>
      </c>
      <c r="E37" s="7">
        <v>676767.98</v>
      </c>
      <c r="F37" s="8">
        <v>978500</v>
      </c>
      <c r="G37" s="7">
        <f t="shared" si="1"/>
        <v>-91000</v>
      </c>
      <c r="H37" s="8">
        <v>887500</v>
      </c>
      <c r="I37" s="8">
        <v>908500</v>
      </c>
      <c r="J37" s="8">
        <v>1458500</v>
      </c>
    </row>
    <row r="38" spans="1:13" ht="15" customHeight="1" x14ac:dyDescent="0.25">
      <c r="A38" s="92">
        <v>31113</v>
      </c>
      <c r="B38" s="81"/>
      <c r="C38" s="82"/>
      <c r="D38" s="27" t="s">
        <v>166</v>
      </c>
      <c r="E38" s="7">
        <v>65328.5</v>
      </c>
      <c r="F38" s="8">
        <v>0</v>
      </c>
      <c r="G38" s="7">
        <f t="shared" si="1"/>
        <v>0</v>
      </c>
      <c r="H38" s="8">
        <v>0</v>
      </c>
      <c r="I38" s="8">
        <v>0</v>
      </c>
      <c r="J38" s="8">
        <v>0</v>
      </c>
    </row>
    <row r="39" spans="1:13" ht="15" customHeight="1" x14ac:dyDescent="0.25">
      <c r="A39" s="92">
        <v>31131</v>
      </c>
      <c r="B39" s="81"/>
      <c r="C39" s="82"/>
      <c r="D39" s="27" t="s">
        <v>95</v>
      </c>
      <c r="E39" s="7">
        <v>89325.98</v>
      </c>
      <c r="F39" s="8">
        <v>80000</v>
      </c>
      <c r="G39" s="7">
        <f t="shared" si="1"/>
        <v>-5000</v>
      </c>
      <c r="H39" s="8">
        <v>75000</v>
      </c>
      <c r="I39" s="8">
        <v>80000</v>
      </c>
      <c r="J39" s="8">
        <v>80000</v>
      </c>
    </row>
    <row r="40" spans="1:13" ht="15" customHeight="1" x14ac:dyDescent="0.25">
      <c r="A40" s="92">
        <v>31212</v>
      </c>
      <c r="B40" s="81"/>
      <c r="C40" s="82"/>
      <c r="D40" s="59" t="s">
        <v>106</v>
      </c>
      <c r="E40" s="7">
        <v>17500</v>
      </c>
      <c r="F40" s="8">
        <v>263200</v>
      </c>
      <c r="G40" s="7">
        <f t="shared" si="1"/>
        <v>-22500</v>
      </c>
      <c r="H40" s="8">
        <v>240700</v>
      </c>
      <c r="I40" s="8">
        <v>239400</v>
      </c>
      <c r="J40" s="8">
        <f>43500+220000-15000-8000</f>
        <v>240500</v>
      </c>
    </row>
    <row r="41" spans="1:13" ht="15" customHeight="1" x14ac:dyDescent="0.25">
      <c r="A41" s="92">
        <v>31213</v>
      </c>
      <c r="B41" s="81"/>
      <c r="C41" s="82"/>
      <c r="D41" s="59" t="s">
        <v>107</v>
      </c>
      <c r="E41" s="7">
        <v>39600</v>
      </c>
      <c r="F41" s="8">
        <v>36000</v>
      </c>
      <c r="G41" s="7">
        <f t="shared" si="1"/>
        <v>31000</v>
      </c>
      <c r="H41" s="8">
        <v>67000</v>
      </c>
      <c r="I41" s="8">
        <v>37000</v>
      </c>
      <c r="J41" s="8">
        <v>34200</v>
      </c>
    </row>
    <row r="42" spans="1:13" ht="15" customHeight="1" x14ac:dyDescent="0.25">
      <c r="A42" s="92">
        <v>31214</v>
      </c>
      <c r="B42" s="81"/>
      <c r="C42" s="82"/>
      <c r="D42" s="59" t="s">
        <v>96</v>
      </c>
      <c r="E42" s="7">
        <v>40000</v>
      </c>
      <c r="F42" s="8">
        <v>32000</v>
      </c>
      <c r="G42" s="7">
        <f t="shared" si="1"/>
        <v>-8000</v>
      </c>
      <c r="H42" s="8">
        <v>24000</v>
      </c>
      <c r="I42" s="8">
        <v>24000</v>
      </c>
      <c r="J42" s="8">
        <v>8000</v>
      </c>
    </row>
    <row r="43" spans="1:13" ht="15" customHeight="1" x14ac:dyDescent="0.25">
      <c r="A43" s="92">
        <v>31215</v>
      </c>
      <c r="B43" s="81"/>
      <c r="C43" s="82"/>
      <c r="D43" s="61" t="s">
        <v>109</v>
      </c>
      <c r="E43" s="7">
        <v>27500</v>
      </c>
      <c r="F43" s="8">
        <v>25000</v>
      </c>
      <c r="G43" s="7">
        <f t="shared" si="1"/>
        <v>4000</v>
      </c>
      <c r="H43" s="8">
        <v>29000</v>
      </c>
      <c r="I43" s="8">
        <v>25000</v>
      </c>
      <c r="J43" s="8">
        <v>25000</v>
      </c>
    </row>
    <row r="44" spans="1:13" ht="15" customHeight="1" x14ac:dyDescent="0.25">
      <c r="A44" s="92">
        <v>31216</v>
      </c>
      <c r="B44" s="81"/>
      <c r="C44" s="82"/>
      <c r="D44" s="59" t="s">
        <v>108</v>
      </c>
      <c r="E44" s="7">
        <v>156000</v>
      </c>
      <c r="F44" s="8">
        <v>151500</v>
      </c>
      <c r="G44" s="7">
        <f t="shared" si="1"/>
        <v>0</v>
      </c>
      <c r="H44" s="8">
        <v>151500</v>
      </c>
      <c r="I44" s="8">
        <v>148500</v>
      </c>
      <c r="J44" s="8">
        <v>150300</v>
      </c>
    </row>
    <row r="45" spans="1:13" ht="15" customHeight="1" x14ac:dyDescent="0.25">
      <c r="A45" s="92">
        <v>31219</v>
      </c>
      <c r="B45" s="81"/>
      <c r="C45" s="82"/>
      <c r="D45" s="27" t="s">
        <v>165</v>
      </c>
      <c r="E45" s="7">
        <v>289992.21999999997</v>
      </c>
      <c r="F45" s="8">
        <v>0</v>
      </c>
      <c r="G45" s="7">
        <f t="shared" si="1"/>
        <v>0</v>
      </c>
      <c r="H45" s="8">
        <v>0</v>
      </c>
      <c r="I45" s="8">
        <v>0</v>
      </c>
      <c r="J45" s="8">
        <v>0</v>
      </c>
    </row>
    <row r="46" spans="1:13" s="110" customFormat="1" ht="15" customHeight="1" x14ac:dyDescent="0.25">
      <c r="A46" s="115">
        <v>32</v>
      </c>
      <c r="B46" s="112"/>
      <c r="C46" s="113"/>
      <c r="D46" s="114" t="s">
        <v>37</v>
      </c>
      <c r="E46" s="104">
        <f>SUM(E47:E102)</f>
        <v>2419929.8399999989</v>
      </c>
      <c r="F46" s="109">
        <v>2632300</v>
      </c>
      <c r="G46" s="104">
        <f t="shared" si="1"/>
        <v>152000</v>
      </c>
      <c r="H46" s="109">
        <f>SUM(H47:H102)</f>
        <v>2784300</v>
      </c>
      <c r="I46" s="109">
        <v>2996100</v>
      </c>
      <c r="J46" s="109">
        <f>SUM(J47:J102)</f>
        <v>3016000</v>
      </c>
    </row>
    <row r="47" spans="1:13" ht="15" customHeight="1" x14ac:dyDescent="0.25">
      <c r="A47" s="93">
        <v>32111</v>
      </c>
      <c r="B47" s="81"/>
      <c r="C47" s="82"/>
      <c r="D47" s="59" t="s">
        <v>110</v>
      </c>
      <c r="E47" s="62">
        <v>1280</v>
      </c>
      <c r="F47" s="8">
        <v>8000</v>
      </c>
      <c r="G47" s="7">
        <f t="shared" si="1"/>
        <v>-3000</v>
      </c>
      <c r="H47" s="8">
        <v>5000</v>
      </c>
      <c r="I47" s="8">
        <v>8000</v>
      </c>
      <c r="J47" s="8">
        <v>8000</v>
      </c>
    </row>
    <row r="48" spans="1:13" ht="15" customHeight="1" x14ac:dyDescent="0.25">
      <c r="A48" s="93">
        <v>32113</v>
      </c>
      <c r="B48" s="81"/>
      <c r="C48" s="82"/>
      <c r="D48" s="63" t="s">
        <v>132</v>
      </c>
      <c r="E48" s="62">
        <v>3197.3</v>
      </c>
      <c r="F48" s="8">
        <v>12000</v>
      </c>
      <c r="G48" s="7">
        <f t="shared" si="1"/>
        <v>-4000</v>
      </c>
      <c r="H48" s="8">
        <v>8000</v>
      </c>
      <c r="I48" s="8">
        <v>12000</v>
      </c>
      <c r="J48" s="8">
        <v>12000</v>
      </c>
    </row>
    <row r="49" spans="1:10" ht="15" customHeight="1" x14ac:dyDescent="0.25">
      <c r="A49" s="93">
        <v>32115</v>
      </c>
      <c r="B49" s="81"/>
      <c r="C49" s="82"/>
      <c r="D49" s="61" t="s">
        <v>134</v>
      </c>
      <c r="E49" s="62">
        <v>0</v>
      </c>
      <c r="F49" s="8">
        <v>500</v>
      </c>
      <c r="G49" s="7">
        <f t="shared" si="1"/>
        <v>0</v>
      </c>
      <c r="H49" s="8">
        <v>500</v>
      </c>
      <c r="I49" s="8">
        <v>500</v>
      </c>
      <c r="J49" s="8">
        <v>500</v>
      </c>
    </row>
    <row r="50" spans="1:10" ht="15" customHeight="1" x14ac:dyDescent="0.25">
      <c r="A50" s="93">
        <v>32121</v>
      </c>
      <c r="B50" s="81"/>
      <c r="C50" s="82"/>
      <c r="D50" s="61" t="s">
        <v>135</v>
      </c>
      <c r="E50" s="62">
        <v>391389</v>
      </c>
      <c r="F50" s="8">
        <v>473000</v>
      </c>
      <c r="G50" s="7">
        <f t="shared" si="1"/>
        <v>-11000</v>
      </c>
      <c r="H50" s="8">
        <v>462000</v>
      </c>
      <c r="I50" s="8">
        <v>555000</v>
      </c>
      <c r="J50" s="8">
        <v>560000</v>
      </c>
    </row>
    <row r="51" spans="1:10" ht="15" customHeight="1" x14ac:dyDescent="0.25">
      <c r="A51" s="93">
        <v>32131</v>
      </c>
      <c r="B51" s="81"/>
      <c r="C51" s="82"/>
      <c r="D51" s="59" t="s">
        <v>111</v>
      </c>
      <c r="E51" s="62">
        <v>10146.6</v>
      </c>
      <c r="F51" s="8">
        <v>27000</v>
      </c>
      <c r="G51" s="7">
        <f t="shared" si="1"/>
        <v>19000</v>
      </c>
      <c r="H51" s="8">
        <v>46000</v>
      </c>
      <c r="I51" s="8">
        <v>27000</v>
      </c>
      <c r="J51" s="8">
        <v>27000</v>
      </c>
    </row>
    <row r="52" spans="1:10" ht="15" customHeight="1" x14ac:dyDescent="0.25">
      <c r="A52" s="93">
        <v>32132</v>
      </c>
      <c r="B52" s="81"/>
      <c r="C52" s="82"/>
      <c r="D52" s="59" t="s">
        <v>104</v>
      </c>
      <c r="E52" s="62">
        <v>8697.4500000000007</v>
      </c>
      <c r="F52" s="8">
        <v>0</v>
      </c>
      <c r="G52" s="7">
        <f t="shared" si="1"/>
        <v>0</v>
      </c>
      <c r="H52" s="8">
        <v>0</v>
      </c>
      <c r="I52" s="8">
        <v>0</v>
      </c>
      <c r="J52" s="8"/>
    </row>
    <row r="53" spans="1:10" ht="29.25" customHeight="1" x14ac:dyDescent="0.25">
      <c r="A53" s="93">
        <v>32141</v>
      </c>
      <c r="B53" s="81"/>
      <c r="C53" s="82"/>
      <c r="D53" s="59" t="s">
        <v>136</v>
      </c>
      <c r="E53" s="62">
        <v>2082</v>
      </c>
      <c r="F53" s="8">
        <v>5000</v>
      </c>
      <c r="G53" s="7">
        <f t="shared" si="1"/>
        <v>-1000</v>
      </c>
      <c r="H53" s="8">
        <v>4000</v>
      </c>
      <c r="I53" s="8">
        <v>5000</v>
      </c>
      <c r="J53" s="8">
        <v>5000</v>
      </c>
    </row>
    <row r="54" spans="1:10" ht="30" customHeight="1" x14ac:dyDescent="0.25">
      <c r="A54" s="93">
        <v>32211</v>
      </c>
      <c r="B54" s="81"/>
      <c r="C54" s="82"/>
      <c r="D54" s="59" t="s">
        <v>112</v>
      </c>
      <c r="E54" s="62">
        <v>40648.720000000001</v>
      </c>
      <c r="F54" s="8">
        <v>55300</v>
      </c>
      <c r="G54" s="7">
        <f t="shared" si="1"/>
        <v>41200</v>
      </c>
      <c r="H54" s="8">
        <v>96500</v>
      </c>
      <c r="I54" s="8">
        <v>54800</v>
      </c>
      <c r="J54" s="8">
        <v>54800</v>
      </c>
    </row>
    <row r="55" spans="1:10" ht="25.5" customHeight="1" x14ac:dyDescent="0.25">
      <c r="A55" s="93">
        <v>32212</v>
      </c>
      <c r="B55" s="81"/>
      <c r="C55" s="82"/>
      <c r="D55" s="59" t="s">
        <v>102</v>
      </c>
      <c r="E55" s="62">
        <v>8826.0499999999993</v>
      </c>
      <c r="F55" s="8">
        <v>8700</v>
      </c>
      <c r="G55" s="7">
        <f t="shared" si="1"/>
        <v>-3700</v>
      </c>
      <c r="H55" s="8">
        <v>5000</v>
      </c>
      <c r="I55" s="8">
        <v>10700</v>
      </c>
      <c r="J55" s="8">
        <v>10700</v>
      </c>
    </row>
    <row r="56" spans="1:10" ht="26.25" x14ac:dyDescent="0.25">
      <c r="A56" s="93">
        <v>32214</v>
      </c>
      <c r="B56" s="81"/>
      <c r="C56" s="82"/>
      <c r="D56" s="59" t="s">
        <v>113</v>
      </c>
      <c r="E56" s="7">
        <v>27207.17</v>
      </c>
      <c r="F56" s="8">
        <v>25000</v>
      </c>
      <c r="G56" s="7">
        <f t="shared" si="1"/>
        <v>0</v>
      </c>
      <c r="H56" s="8">
        <v>25000</v>
      </c>
      <c r="I56" s="8">
        <v>27000</v>
      </c>
      <c r="J56" s="8">
        <v>27000</v>
      </c>
    </row>
    <row r="57" spans="1:10" ht="26.25" x14ac:dyDescent="0.25">
      <c r="A57" s="93">
        <v>32216</v>
      </c>
      <c r="B57" s="81"/>
      <c r="C57" s="82"/>
      <c r="D57" s="59" t="s">
        <v>114</v>
      </c>
      <c r="E57" s="7">
        <v>45278.38</v>
      </c>
      <c r="F57" s="8">
        <v>44000</v>
      </c>
      <c r="G57" s="7">
        <f t="shared" si="1"/>
        <v>0</v>
      </c>
      <c r="H57" s="8">
        <v>44000</v>
      </c>
      <c r="I57" s="8">
        <v>50000</v>
      </c>
      <c r="J57" s="8">
        <v>50000</v>
      </c>
    </row>
    <row r="58" spans="1:10" ht="26.25" x14ac:dyDescent="0.25">
      <c r="A58" s="93">
        <v>32219</v>
      </c>
      <c r="B58" s="81"/>
      <c r="C58" s="82"/>
      <c r="D58" s="59" t="s">
        <v>115</v>
      </c>
      <c r="E58" s="7">
        <v>18992.509999999998</v>
      </c>
      <c r="F58" s="8">
        <v>19000</v>
      </c>
      <c r="G58" s="7">
        <f t="shared" si="1"/>
        <v>0</v>
      </c>
      <c r="H58" s="8">
        <v>19000</v>
      </c>
      <c r="I58" s="8">
        <v>19000</v>
      </c>
      <c r="J58" s="8">
        <v>19000</v>
      </c>
    </row>
    <row r="59" spans="1:10" x14ac:dyDescent="0.25">
      <c r="A59" s="93">
        <v>32224</v>
      </c>
      <c r="B59" s="81"/>
      <c r="C59" s="82"/>
      <c r="D59" s="59" t="s">
        <v>116</v>
      </c>
      <c r="E59" s="7">
        <v>726589.45</v>
      </c>
      <c r="F59" s="8">
        <v>760500</v>
      </c>
      <c r="G59" s="7">
        <f t="shared" si="1"/>
        <v>0</v>
      </c>
      <c r="H59" s="8">
        <v>760500</v>
      </c>
      <c r="I59" s="8">
        <v>825000</v>
      </c>
      <c r="J59" s="8">
        <v>830000</v>
      </c>
    </row>
    <row r="60" spans="1:10" x14ac:dyDescent="0.25">
      <c r="A60" s="93">
        <v>32231</v>
      </c>
      <c r="B60" s="81"/>
      <c r="C60" s="82"/>
      <c r="D60" s="59" t="s">
        <v>117</v>
      </c>
      <c r="E60" s="7">
        <v>197453.66</v>
      </c>
      <c r="F60" s="8">
        <v>215000</v>
      </c>
      <c r="G60" s="7">
        <f t="shared" si="1"/>
        <v>-60000</v>
      </c>
      <c r="H60" s="8">
        <v>155000</v>
      </c>
      <c r="I60" s="8">
        <v>250000</v>
      </c>
      <c r="J60" s="8">
        <v>255000</v>
      </c>
    </row>
    <row r="61" spans="1:10" x14ac:dyDescent="0.25">
      <c r="A61" s="93">
        <v>32233</v>
      </c>
      <c r="B61" s="81"/>
      <c r="C61" s="82"/>
      <c r="D61" s="59" t="s">
        <v>118</v>
      </c>
      <c r="E61" s="7">
        <v>68680.72</v>
      </c>
      <c r="F61" s="8">
        <v>95000</v>
      </c>
      <c r="G61" s="7">
        <f t="shared" si="1"/>
        <v>20000</v>
      </c>
      <c r="H61" s="8">
        <v>115000</v>
      </c>
      <c r="I61" s="8">
        <v>95000</v>
      </c>
      <c r="J61" s="8">
        <v>100000</v>
      </c>
    </row>
    <row r="62" spans="1:10" ht="26.25" x14ac:dyDescent="0.25">
      <c r="A62" s="93">
        <v>32234</v>
      </c>
      <c r="B62" s="81"/>
      <c r="C62" s="82"/>
      <c r="D62" s="59" t="s">
        <v>119</v>
      </c>
      <c r="E62" s="7">
        <v>129349.98</v>
      </c>
      <c r="F62" s="8">
        <v>121000</v>
      </c>
      <c r="G62" s="7">
        <f t="shared" si="1"/>
        <v>95500</v>
      </c>
      <c r="H62" s="8">
        <v>216500</v>
      </c>
      <c r="I62" s="8">
        <v>250000</v>
      </c>
      <c r="J62" s="8">
        <v>260000</v>
      </c>
    </row>
    <row r="63" spans="1:10" ht="39" x14ac:dyDescent="0.25">
      <c r="A63" s="93">
        <v>32239</v>
      </c>
      <c r="B63" s="81"/>
      <c r="C63" s="82"/>
      <c r="D63" s="59" t="s">
        <v>133</v>
      </c>
      <c r="E63" s="7">
        <v>38003.19</v>
      </c>
      <c r="F63" s="8">
        <v>40000</v>
      </c>
      <c r="G63" s="7">
        <f t="shared" si="1"/>
        <v>38000</v>
      </c>
      <c r="H63" s="8">
        <v>78000</v>
      </c>
      <c r="I63" s="8">
        <v>87000</v>
      </c>
      <c r="J63" s="8">
        <v>90000</v>
      </c>
    </row>
    <row r="64" spans="1:10" ht="39" x14ac:dyDescent="0.25">
      <c r="A64" s="93">
        <v>32241</v>
      </c>
      <c r="B64" s="81"/>
      <c r="C64" s="82"/>
      <c r="D64" s="59" t="s">
        <v>120</v>
      </c>
      <c r="E64" s="7">
        <v>9964.49</v>
      </c>
      <c r="F64" s="8">
        <v>12000</v>
      </c>
      <c r="G64" s="7">
        <f t="shared" si="1"/>
        <v>6500</v>
      </c>
      <c r="H64" s="8">
        <v>18500</v>
      </c>
      <c r="I64" s="8">
        <v>12000</v>
      </c>
      <c r="J64" s="8">
        <v>12000</v>
      </c>
    </row>
    <row r="65" spans="1:10" ht="39" x14ac:dyDescent="0.25">
      <c r="A65" s="93">
        <v>32242</v>
      </c>
      <c r="B65" s="81"/>
      <c r="C65" s="82"/>
      <c r="D65" s="59" t="s">
        <v>121</v>
      </c>
      <c r="E65" s="7">
        <v>4370.01</v>
      </c>
      <c r="F65" s="8">
        <v>3000</v>
      </c>
      <c r="G65" s="7">
        <f t="shared" si="1"/>
        <v>1500</v>
      </c>
      <c r="H65" s="8">
        <v>4500</v>
      </c>
      <c r="I65" s="8">
        <v>4000</v>
      </c>
      <c r="J65" s="8">
        <v>4000</v>
      </c>
    </row>
    <row r="66" spans="1:10" ht="39" x14ac:dyDescent="0.25">
      <c r="A66" s="93">
        <v>32243</v>
      </c>
      <c r="B66" s="81"/>
      <c r="C66" s="82"/>
      <c r="D66" s="59" t="s">
        <v>122</v>
      </c>
      <c r="E66" s="7">
        <v>1354</v>
      </c>
      <c r="F66" s="8">
        <v>1500</v>
      </c>
      <c r="G66" s="7">
        <f t="shared" si="1"/>
        <v>-1000</v>
      </c>
      <c r="H66" s="8">
        <v>500</v>
      </c>
      <c r="I66" s="8">
        <v>500</v>
      </c>
      <c r="J66" s="8">
        <v>500</v>
      </c>
    </row>
    <row r="67" spans="1:10" x14ac:dyDescent="0.25">
      <c r="A67" s="93">
        <v>32251</v>
      </c>
      <c r="B67" s="81"/>
      <c r="C67" s="82"/>
      <c r="D67" s="59" t="s">
        <v>123</v>
      </c>
      <c r="E67" s="7">
        <v>20764.46</v>
      </c>
      <c r="F67" s="8">
        <v>29000</v>
      </c>
      <c r="G67" s="7">
        <f t="shared" si="1"/>
        <v>22500</v>
      </c>
      <c r="H67" s="8">
        <v>51500</v>
      </c>
      <c r="I67" s="8">
        <v>34000</v>
      </c>
      <c r="J67" s="8">
        <v>34000</v>
      </c>
    </row>
    <row r="68" spans="1:10" ht="28.5" customHeight="1" x14ac:dyDescent="0.25">
      <c r="A68" s="93">
        <v>32252</v>
      </c>
      <c r="B68" s="81"/>
      <c r="C68" s="82"/>
      <c r="D68" s="59" t="s">
        <v>124</v>
      </c>
      <c r="E68" s="7">
        <v>0</v>
      </c>
      <c r="F68" s="8">
        <v>2500</v>
      </c>
      <c r="G68" s="7">
        <f t="shared" si="1"/>
        <v>0</v>
      </c>
      <c r="H68" s="8">
        <v>2500</v>
      </c>
      <c r="I68" s="8">
        <v>500</v>
      </c>
      <c r="J68" s="8">
        <v>500</v>
      </c>
    </row>
    <row r="69" spans="1:10" ht="25.5" customHeight="1" x14ac:dyDescent="0.25">
      <c r="A69" s="93">
        <v>32271</v>
      </c>
      <c r="B69" s="81"/>
      <c r="C69" s="82"/>
      <c r="D69" s="59" t="s">
        <v>125</v>
      </c>
      <c r="E69" s="7">
        <v>40226.080000000002</v>
      </c>
      <c r="F69" s="8">
        <v>29500</v>
      </c>
      <c r="G69" s="7">
        <f t="shared" si="1"/>
        <v>8000</v>
      </c>
      <c r="H69" s="8">
        <v>37500</v>
      </c>
      <c r="I69" s="8">
        <v>30500</v>
      </c>
      <c r="J69" s="8">
        <v>30500</v>
      </c>
    </row>
    <row r="70" spans="1:10" x14ac:dyDescent="0.25">
      <c r="A70" s="93">
        <v>32311</v>
      </c>
      <c r="B70" s="81"/>
      <c r="C70" s="82"/>
      <c r="D70" s="59" t="s">
        <v>126</v>
      </c>
      <c r="E70" s="7">
        <v>15388.38</v>
      </c>
      <c r="F70" s="8">
        <v>16500</v>
      </c>
      <c r="G70" s="7">
        <f t="shared" si="1"/>
        <v>0</v>
      </c>
      <c r="H70" s="8">
        <v>16500</v>
      </c>
      <c r="I70" s="8">
        <v>16000</v>
      </c>
      <c r="J70" s="8">
        <v>16000</v>
      </c>
    </row>
    <row r="71" spans="1:10" x14ac:dyDescent="0.25">
      <c r="A71" s="93">
        <v>32312</v>
      </c>
      <c r="B71" s="81"/>
      <c r="C71" s="82"/>
      <c r="D71" s="59" t="s">
        <v>127</v>
      </c>
      <c r="E71" s="7">
        <v>13393.98</v>
      </c>
      <c r="F71" s="8">
        <v>14000</v>
      </c>
      <c r="G71" s="7">
        <f t="shared" si="1"/>
        <v>0</v>
      </c>
      <c r="H71" s="8">
        <v>14000</v>
      </c>
      <c r="I71" s="8">
        <v>14000</v>
      </c>
      <c r="J71" s="8">
        <v>14000</v>
      </c>
    </row>
    <row r="72" spans="1:10" x14ac:dyDescent="0.25">
      <c r="A72" s="93">
        <v>32313</v>
      </c>
      <c r="B72" s="81"/>
      <c r="C72" s="82"/>
      <c r="D72" s="59" t="s">
        <v>128</v>
      </c>
      <c r="E72" s="7">
        <v>3495.4</v>
      </c>
      <c r="F72" s="8">
        <v>5000</v>
      </c>
      <c r="G72" s="7">
        <f t="shared" si="1"/>
        <v>-2000</v>
      </c>
      <c r="H72" s="8">
        <v>3000</v>
      </c>
      <c r="I72" s="8">
        <v>3000</v>
      </c>
      <c r="J72" s="8">
        <v>3000</v>
      </c>
    </row>
    <row r="73" spans="1:10" ht="26.25" x14ac:dyDescent="0.25">
      <c r="A73" s="93">
        <v>32321</v>
      </c>
      <c r="B73" s="81"/>
      <c r="C73" s="82"/>
      <c r="D73" s="59" t="s">
        <v>129</v>
      </c>
      <c r="E73" s="7">
        <v>74877.95</v>
      </c>
      <c r="F73" s="8">
        <v>90000</v>
      </c>
      <c r="G73" s="7">
        <f t="shared" si="1"/>
        <v>2000</v>
      </c>
      <c r="H73" s="8">
        <v>92000</v>
      </c>
      <c r="I73" s="8">
        <v>90000</v>
      </c>
      <c r="J73" s="8">
        <v>90000</v>
      </c>
    </row>
    <row r="74" spans="1:10" ht="26.25" x14ac:dyDescent="0.25">
      <c r="A74" s="93">
        <v>32322</v>
      </c>
      <c r="B74" s="81"/>
      <c r="C74" s="82"/>
      <c r="D74" s="59" t="s">
        <v>130</v>
      </c>
      <c r="E74" s="7">
        <v>53107.5</v>
      </c>
      <c r="F74" s="8">
        <v>40000</v>
      </c>
      <c r="G74" s="7">
        <f t="shared" si="1"/>
        <v>13000</v>
      </c>
      <c r="H74" s="8">
        <v>53000</v>
      </c>
      <c r="I74" s="8">
        <v>55000</v>
      </c>
      <c r="J74" s="8">
        <v>40000</v>
      </c>
    </row>
    <row r="75" spans="1:10" ht="26.25" x14ac:dyDescent="0.25">
      <c r="A75" s="93">
        <v>32323</v>
      </c>
      <c r="B75" s="81"/>
      <c r="C75" s="82"/>
      <c r="D75" s="59" t="s">
        <v>131</v>
      </c>
      <c r="E75" s="7">
        <v>1460</v>
      </c>
      <c r="F75" s="8">
        <v>2800</v>
      </c>
      <c r="G75" s="7">
        <f t="shared" si="1"/>
        <v>1700</v>
      </c>
      <c r="H75" s="8">
        <v>4500</v>
      </c>
      <c r="I75" s="8">
        <v>900</v>
      </c>
      <c r="J75" s="8">
        <v>2800</v>
      </c>
    </row>
    <row r="76" spans="1:10" x14ac:dyDescent="0.25">
      <c r="A76" s="93">
        <v>32341</v>
      </c>
      <c r="B76" s="81"/>
      <c r="C76" s="82"/>
      <c r="D76" s="59" t="s">
        <v>137</v>
      </c>
      <c r="E76" s="7">
        <v>112786.46</v>
      </c>
      <c r="F76" s="8">
        <v>100000</v>
      </c>
      <c r="G76" s="7">
        <f t="shared" si="1"/>
        <v>0</v>
      </c>
      <c r="H76" s="8">
        <v>100000</v>
      </c>
      <c r="I76" s="8">
        <v>100000</v>
      </c>
      <c r="J76" s="8">
        <v>100000</v>
      </c>
    </row>
    <row r="77" spans="1:10" x14ac:dyDescent="0.25">
      <c r="A77" s="93">
        <v>32342</v>
      </c>
      <c r="B77" s="81"/>
      <c r="C77" s="82"/>
      <c r="D77" s="59" t="s">
        <v>138</v>
      </c>
      <c r="E77" s="7">
        <v>22086.28</v>
      </c>
      <c r="F77" s="8">
        <v>28500</v>
      </c>
      <c r="G77" s="7">
        <f t="shared" si="1"/>
        <v>-6500</v>
      </c>
      <c r="H77" s="8">
        <v>22000</v>
      </c>
      <c r="I77" s="8">
        <v>28500</v>
      </c>
      <c r="J77" s="8">
        <v>28500</v>
      </c>
    </row>
    <row r="78" spans="1:10" x14ac:dyDescent="0.25">
      <c r="A78" s="93">
        <v>32343</v>
      </c>
      <c r="B78" s="81"/>
      <c r="C78" s="82"/>
      <c r="D78" s="59" t="s">
        <v>139</v>
      </c>
      <c r="E78" s="7">
        <v>4550</v>
      </c>
      <c r="F78" s="8">
        <v>6000</v>
      </c>
      <c r="G78" s="7">
        <f t="shared" si="1"/>
        <v>-1500</v>
      </c>
      <c r="H78" s="8">
        <v>4500</v>
      </c>
      <c r="I78" s="8">
        <v>5000</v>
      </c>
      <c r="J78" s="8">
        <v>5000</v>
      </c>
    </row>
    <row r="79" spans="1:10" x14ac:dyDescent="0.25">
      <c r="A79" s="93">
        <v>32344</v>
      </c>
      <c r="B79" s="81"/>
      <c r="C79" s="82"/>
      <c r="D79" s="59" t="s">
        <v>140</v>
      </c>
      <c r="E79" s="7">
        <v>5664.77</v>
      </c>
      <c r="F79" s="8">
        <v>7000</v>
      </c>
      <c r="G79" s="7">
        <f t="shared" si="1"/>
        <v>-1000</v>
      </c>
      <c r="H79" s="8">
        <v>6000</v>
      </c>
      <c r="I79" s="8">
        <v>6000</v>
      </c>
      <c r="J79" s="8">
        <v>6000</v>
      </c>
    </row>
    <row r="80" spans="1:10" ht="26.25" x14ac:dyDescent="0.25">
      <c r="A80" s="93">
        <v>32355</v>
      </c>
      <c r="B80" s="81"/>
      <c r="C80" s="82"/>
      <c r="D80" s="59" t="s">
        <v>141</v>
      </c>
      <c r="E80" s="7">
        <v>21712.32</v>
      </c>
      <c r="F80" s="8">
        <v>47000</v>
      </c>
      <c r="G80" s="7">
        <f t="shared" si="1"/>
        <v>-2000</v>
      </c>
      <c r="H80" s="8">
        <v>45000</v>
      </c>
      <c r="I80" s="8">
        <v>50000</v>
      </c>
      <c r="J80" s="8">
        <v>50000</v>
      </c>
    </row>
    <row r="81" spans="1:10" ht="26.25" x14ac:dyDescent="0.25">
      <c r="A81" s="93">
        <v>32359</v>
      </c>
      <c r="B81" s="81"/>
      <c r="C81" s="82"/>
      <c r="D81" s="59" t="s">
        <v>142</v>
      </c>
      <c r="E81" s="7">
        <v>43857.77</v>
      </c>
      <c r="F81" s="8">
        <v>43000</v>
      </c>
      <c r="G81" s="7">
        <f t="shared" ref="G81:G136" si="2">H81-F81</f>
        <v>3000</v>
      </c>
      <c r="H81" s="8">
        <v>46000</v>
      </c>
      <c r="I81" s="8">
        <v>44000</v>
      </c>
      <c r="J81" s="8">
        <v>44000</v>
      </c>
    </row>
    <row r="82" spans="1:10" ht="26.25" x14ac:dyDescent="0.25">
      <c r="A82" s="93">
        <v>32361</v>
      </c>
      <c r="B82" s="81"/>
      <c r="C82" s="82"/>
      <c r="D82" s="59" t="s">
        <v>98</v>
      </c>
      <c r="E82" s="7">
        <v>36740</v>
      </c>
      <c r="F82" s="8">
        <v>35000</v>
      </c>
      <c r="G82" s="7">
        <f t="shared" si="2"/>
        <v>0</v>
      </c>
      <c r="H82" s="8">
        <v>35000</v>
      </c>
      <c r="I82" s="8">
        <v>35000</v>
      </c>
      <c r="J82" s="8">
        <v>35000</v>
      </c>
    </row>
    <row r="83" spans="1:10" x14ac:dyDescent="0.25">
      <c r="A83" s="93">
        <v>32363</v>
      </c>
      <c r="B83" s="81"/>
      <c r="C83" s="82"/>
      <c r="D83" s="59" t="s">
        <v>143</v>
      </c>
      <c r="E83" s="7">
        <v>28751.759999999998</v>
      </c>
      <c r="F83" s="8">
        <v>31500</v>
      </c>
      <c r="G83" s="7">
        <f t="shared" si="2"/>
        <v>-1500</v>
      </c>
      <c r="H83" s="8">
        <v>30000</v>
      </c>
      <c r="I83" s="8">
        <v>31500</v>
      </c>
      <c r="J83" s="8">
        <v>31500</v>
      </c>
    </row>
    <row r="84" spans="1:10" x14ac:dyDescent="0.25">
      <c r="A84" s="93">
        <v>32372</v>
      </c>
      <c r="B84" s="81"/>
      <c r="C84" s="82"/>
      <c r="D84" s="59" t="s">
        <v>144</v>
      </c>
      <c r="E84" s="7">
        <v>0</v>
      </c>
      <c r="F84" s="8">
        <v>1500</v>
      </c>
      <c r="G84" s="7">
        <f t="shared" si="2"/>
        <v>-1500</v>
      </c>
      <c r="H84" s="8">
        <v>0</v>
      </c>
      <c r="I84" s="8">
        <v>1500</v>
      </c>
      <c r="J84" s="8">
        <v>1500</v>
      </c>
    </row>
    <row r="85" spans="1:10" ht="26.25" x14ac:dyDescent="0.25">
      <c r="A85" s="93">
        <v>32373</v>
      </c>
      <c r="B85" s="81"/>
      <c r="C85" s="82"/>
      <c r="D85" s="59" t="s">
        <v>145</v>
      </c>
      <c r="E85" s="7">
        <v>3342.5</v>
      </c>
      <c r="F85" s="8">
        <v>3500</v>
      </c>
      <c r="G85" s="7">
        <f t="shared" si="2"/>
        <v>-3000</v>
      </c>
      <c r="H85" s="8">
        <v>500</v>
      </c>
      <c r="I85" s="8">
        <v>3000</v>
      </c>
      <c r="J85" s="8">
        <v>3000</v>
      </c>
    </row>
    <row r="86" spans="1:10" x14ac:dyDescent="0.25">
      <c r="A86" s="93">
        <v>32379</v>
      </c>
      <c r="B86" s="81"/>
      <c r="C86" s="82"/>
      <c r="D86" s="59" t="s">
        <v>146</v>
      </c>
      <c r="E86" s="7">
        <v>4500</v>
      </c>
      <c r="F86" s="8">
        <v>4500</v>
      </c>
      <c r="G86" s="7">
        <f t="shared" si="2"/>
        <v>0</v>
      </c>
      <c r="H86" s="8">
        <v>4500</v>
      </c>
      <c r="I86" s="8">
        <v>4500</v>
      </c>
      <c r="J86" s="8">
        <v>4500</v>
      </c>
    </row>
    <row r="87" spans="1:10" x14ac:dyDescent="0.25">
      <c r="A87" s="93">
        <v>32381</v>
      </c>
      <c r="B87" s="81"/>
      <c r="C87" s="82"/>
      <c r="D87" s="59" t="s">
        <v>147</v>
      </c>
      <c r="E87" s="7">
        <v>54950</v>
      </c>
      <c r="F87" s="8">
        <v>56500</v>
      </c>
      <c r="G87" s="7">
        <f t="shared" si="2"/>
        <v>-2500</v>
      </c>
      <c r="H87" s="8">
        <v>54000</v>
      </c>
      <c r="I87" s="8">
        <v>48000</v>
      </c>
      <c r="J87" s="8">
        <v>48000</v>
      </c>
    </row>
    <row r="88" spans="1:10" x14ac:dyDescent="0.25">
      <c r="A88" s="93">
        <v>32389</v>
      </c>
      <c r="B88" s="81"/>
      <c r="C88" s="82"/>
      <c r="D88" s="59" t="s">
        <v>148</v>
      </c>
      <c r="E88" s="7">
        <v>1137.5</v>
      </c>
      <c r="F88" s="8">
        <v>300</v>
      </c>
      <c r="G88" s="7">
        <f t="shared" si="2"/>
        <v>0</v>
      </c>
      <c r="H88" s="8">
        <v>300</v>
      </c>
      <c r="I88" s="8">
        <v>500</v>
      </c>
      <c r="J88" s="8">
        <v>500</v>
      </c>
    </row>
    <row r="89" spans="1:10" x14ac:dyDescent="0.25">
      <c r="A89" s="93">
        <v>32391</v>
      </c>
      <c r="B89" s="81"/>
      <c r="C89" s="82"/>
      <c r="D89" s="59" t="s">
        <v>167</v>
      </c>
      <c r="E89" s="7">
        <v>3250</v>
      </c>
      <c r="F89" s="8">
        <v>0</v>
      </c>
      <c r="G89" s="7">
        <f t="shared" si="2"/>
        <v>0</v>
      </c>
      <c r="H89" s="8">
        <v>0</v>
      </c>
      <c r="I89" s="8">
        <v>0</v>
      </c>
      <c r="J89" s="8">
        <v>0</v>
      </c>
    </row>
    <row r="90" spans="1:10" x14ac:dyDescent="0.25">
      <c r="A90" s="93">
        <v>32392</v>
      </c>
      <c r="B90" s="81"/>
      <c r="C90" s="82"/>
      <c r="D90" s="59" t="s">
        <v>149</v>
      </c>
      <c r="E90" s="7">
        <v>2908.6</v>
      </c>
      <c r="F90" s="8">
        <v>3000</v>
      </c>
      <c r="G90" s="7">
        <f t="shared" si="2"/>
        <v>0</v>
      </c>
      <c r="H90" s="8">
        <v>3000</v>
      </c>
      <c r="I90" s="8">
        <v>3000</v>
      </c>
      <c r="J90" s="8">
        <v>3000</v>
      </c>
    </row>
    <row r="91" spans="1:10" ht="26.25" x14ac:dyDescent="0.25">
      <c r="A91" s="93">
        <v>32394</v>
      </c>
      <c r="B91" s="81"/>
      <c r="C91" s="82"/>
      <c r="D91" s="59" t="s">
        <v>150</v>
      </c>
      <c r="E91" s="7">
        <v>2358.56</v>
      </c>
      <c r="F91" s="8">
        <v>2500</v>
      </c>
      <c r="G91" s="7">
        <f t="shared" si="2"/>
        <v>-1200</v>
      </c>
      <c r="H91" s="8">
        <v>1300</v>
      </c>
      <c r="I91" s="8">
        <v>1500</v>
      </c>
      <c r="J91" s="8">
        <v>1500</v>
      </c>
    </row>
    <row r="92" spans="1:10" x14ac:dyDescent="0.25">
      <c r="A92" s="93">
        <v>32396</v>
      </c>
      <c r="B92" s="81"/>
      <c r="C92" s="82"/>
      <c r="D92" s="59" t="s">
        <v>151</v>
      </c>
      <c r="E92" s="7">
        <v>10207.89</v>
      </c>
      <c r="F92" s="8">
        <v>10500</v>
      </c>
      <c r="G92" s="7">
        <f t="shared" si="2"/>
        <v>1000</v>
      </c>
      <c r="H92" s="8">
        <v>11500</v>
      </c>
      <c r="I92" s="8">
        <v>10500</v>
      </c>
      <c r="J92" s="8">
        <v>10500</v>
      </c>
    </row>
    <row r="93" spans="1:10" x14ac:dyDescent="0.25">
      <c r="A93" s="93">
        <v>32399</v>
      </c>
      <c r="B93" s="81"/>
      <c r="C93" s="82"/>
      <c r="D93" s="59" t="s">
        <v>152</v>
      </c>
      <c r="E93" s="7">
        <v>7239</v>
      </c>
      <c r="F93" s="8">
        <v>30000</v>
      </c>
      <c r="G93" s="7">
        <f t="shared" si="2"/>
        <v>-22500</v>
      </c>
      <c r="H93" s="8">
        <v>7500</v>
      </c>
      <c r="I93" s="8">
        <v>10000</v>
      </c>
      <c r="J93" s="8">
        <v>10000</v>
      </c>
    </row>
    <row r="94" spans="1:10" ht="39" x14ac:dyDescent="0.25">
      <c r="A94" s="93">
        <v>32911</v>
      </c>
      <c r="B94" s="81"/>
      <c r="C94" s="82"/>
      <c r="D94" s="59" t="s">
        <v>99</v>
      </c>
      <c r="E94" s="7">
        <v>4515</v>
      </c>
      <c r="F94" s="8">
        <v>8000</v>
      </c>
      <c r="G94" s="7">
        <f t="shared" si="2"/>
        <v>0</v>
      </c>
      <c r="H94" s="8">
        <v>8000</v>
      </c>
      <c r="I94" s="8">
        <v>8000</v>
      </c>
      <c r="J94" s="8">
        <v>8000</v>
      </c>
    </row>
    <row r="95" spans="1:10" ht="26.25" x14ac:dyDescent="0.25">
      <c r="A95" s="93">
        <v>32921</v>
      </c>
      <c r="B95" s="81"/>
      <c r="C95" s="82"/>
      <c r="D95" s="59" t="s">
        <v>154</v>
      </c>
      <c r="E95" s="7">
        <v>8719.94</v>
      </c>
      <c r="F95" s="8">
        <v>9500</v>
      </c>
      <c r="G95" s="7">
        <f t="shared" si="2"/>
        <v>0</v>
      </c>
      <c r="H95" s="8">
        <v>9500</v>
      </c>
      <c r="I95" s="8">
        <v>9500</v>
      </c>
      <c r="J95" s="8">
        <v>9500</v>
      </c>
    </row>
    <row r="96" spans="1:10" x14ac:dyDescent="0.25">
      <c r="A96" s="93">
        <v>32922</v>
      </c>
      <c r="B96" s="81"/>
      <c r="C96" s="82"/>
      <c r="D96" s="59" t="s">
        <v>155</v>
      </c>
      <c r="E96" s="7">
        <v>19670.900000000001</v>
      </c>
      <c r="F96" s="8">
        <v>20000</v>
      </c>
      <c r="G96" s="7">
        <f t="shared" si="2"/>
        <v>0</v>
      </c>
      <c r="H96" s="8">
        <v>20000</v>
      </c>
      <c r="I96" s="8">
        <v>20000</v>
      </c>
      <c r="J96" s="8">
        <v>20000</v>
      </c>
    </row>
    <row r="97" spans="1:10" x14ac:dyDescent="0.25">
      <c r="A97" s="93">
        <v>32923</v>
      </c>
      <c r="B97" s="81"/>
      <c r="C97" s="82"/>
      <c r="D97" s="59" t="s">
        <v>156</v>
      </c>
      <c r="E97" s="7">
        <v>28190.26</v>
      </c>
      <c r="F97" s="8">
        <v>31000</v>
      </c>
      <c r="G97" s="7">
        <f t="shared" si="2"/>
        <v>0</v>
      </c>
      <c r="H97" s="8">
        <v>31000</v>
      </c>
      <c r="I97" s="8">
        <v>31000</v>
      </c>
      <c r="J97" s="8">
        <v>31000</v>
      </c>
    </row>
    <row r="98" spans="1:10" x14ac:dyDescent="0.25">
      <c r="A98" s="93">
        <v>32952</v>
      </c>
      <c r="B98" s="81"/>
      <c r="C98" s="82"/>
      <c r="D98" s="59" t="s">
        <v>168</v>
      </c>
      <c r="E98" s="7">
        <v>3640</v>
      </c>
      <c r="F98" s="8">
        <v>0</v>
      </c>
      <c r="G98" s="7">
        <f t="shared" si="2"/>
        <v>0</v>
      </c>
      <c r="H98" s="8">
        <v>0</v>
      </c>
      <c r="I98" s="8">
        <v>0</v>
      </c>
      <c r="J98" s="8">
        <v>0</v>
      </c>
    </row>
    <row r="99" spans="1:10" x14ac:dyDescent="0.25">
      <c r="A99" s="93">
        <v>32953</v>
      </c>
      <c r="B99" s="81"/>
      <c r="C99" s="82"/>
      <c r="D99" s="59" t="s">
        <v>157</v>
      </c>
      <c r="E99" s="7">
        <v>297.88</v>
      </c>
      <c r="F99" s="8">
        <v>300</v>
      </c>
      <c r="G99" s="7">
        <f t="shared" si="2"/>
        <v>0</v>
      </c>
      <c r="H99" s="8">
        <v>300</v>
      </c>
      <c r="I99" s="8">
        <v>300</v>
      </c>
      <c r="J99" s="8">
        <v>300</v>
      </c>
    </row>
    <row r="100" spans="1:10" ht="26.25" x14ac:dyDescent="0.25">
      <c r="A100" s="93">
        <v>32959</v>
      </c>
      <c r="B100" s="81"/>
      <c r="C100" s="82"/>
      <c r="D100" s="59" t="s">
        <v>158</v>
      </c>
      <c r="E100" s="7">
        <v>7540</v>
      </c>
      <c r="F100" s="8">
        <v>2400</v>
      </c>
      <c r="G100" s="7">
        <f t="shared" si="2"/>
        <v>-2000</v>
      </c>
      <c r="H100" s="8">
        <v>400</v>
      </c>
      <c r="I100" s="8">
        <v>2400</v>
      </c>
      <c r="J100" s="8">
        <v>2400</v>
      </c>
    </row>
    <row r="101" spans="1:10" x14ac:dyDescent="0.25">
      <c r="A101" s="93">
        <v>32961</v>
      </c>
      <c r="B101" s="81"/>
      <c r="C101" s="82"/>
      <c r="D101" s="59" t="s">
        <v>169</v>
      </c>
      <c r="E101" s="7">
        <v>19312.5</v>
      </c>
      <c r="F101" s="8">
        <v>0</v>
      </c>
      <c r="G101" s="7">
        <f t="shared" si="2"/>
        <v>0</v>
      </c>
      <c r="H101" s="8">
        <v>0</v>
      </c>
      <c r="I101" s="8">
        <v>0</v>
      </c>
      <c r="J101" s="8">
        <v>0</v>
      </c>
    </row>
    <row r="102" spans="1:10" ht="26.25" x14ac:dyDescent="0.25">
      <c r="A102" s="93">
        <v>32999</v>
      </c>
      <c r="B102" s="81"/>
      <c r="C102" s="82"/>
      <c r="D102" s="59" t="s">
        <v>153</v>
      </c>
      <c r="E102" s="7">
        <v>5775.52</v>
      </c>
      <c r="F102" s="8">
        <v>6000</v>
      </c>
      <c r="G102" s="7">
        <f t="shared" si="2"/>
        <v>0</v>
      </c>
      <c r="H102" s="8">
        <v>6000</v>
      </c>
      <c r="I102" s="8">
        <v>6000</v>
      </c>
      <c r="J102" s="8">
        <v>6000</v>
      </c>
    </row>
    <row r="103" spans="1:10" s="110" customFormat="1" x14ac:dyDescent="0.25">
      <c r="A103" s="115">
        <v>34</v>
      </c>
      <c r="B103" s="112"/>
      <c r="C103" s="113"/>
      <c r="D103" s="114" t="s">
        <v>65</v>
      </c>
      <c r="E103" s="104">
        <f>SUM(E104:E107)</f>
        <v>151952.15</v>
      </c>
      <c r="F103" s="109">
        <v>17500</v>
      </c>
      <c r="G103" s="104">
        <f t="shared" si="2"/>
        <v>2500</v>
      </c>
      <c r="H103" s="109">
        <v>20000</v>
      </c>
      <c r="I103" s="109">
        <v>17500</v>
      </c>
      <c r="J103" s="109">
        <f>SUM(J104:J107)</f>
        <v>17500</v>
      </c>
    </row>
    <row r="104" spans="1:10" x14ac:dyDescent="0.25">
      <c r="A104" s="92">
        <v>34312</v>
      </c>
      <c r="B104" s="81"/>
      <c r="C104" s="82"/>
      <c r="D104" s="59" t="s">
        <v>159</v>
      </c>
      <c r="E104" s="7">
        <v>19331.38</v>
      </c>
      <c r="F104" s="8">
        <v>17500</v>
      </c>
      <c r="G104" s="7">
        <f t="shared" si="2"/>
        <v>2500</v>
      </c>
      <c r="H104" s="8">
        <v>20000</v>
      </c>
      <c r="I104" s="8">
        <v>17500</v>
      </c>
      <c r="J104" s="8">
        <v>17500</v>
      </c>
    </row>
    <row r="105" spans="1:10" x14ac:dyDescent="0.25">
      <c r="A105" s="92">
        <v>34332</v>
      </c>
      <c r="B105" s="81"/>
      <c r="C105" s="82"/>
      <c r="D105" s="59" t="s">
        <v>160</v>
      </c>
      <c r="E105" s="7">
        <v>48053.02</v>
      </c>
      <c r="F105" s="8">
        <v>0</v>
      </c>
      <c r="G105" s="7">
        <f t="shared" si="2"/>
        <v>0</v>
      </c>
      <c r="H105" s="8">
        <v>0</v>
      </c>
      <c r="I105" s="8">
        <v>0</v>
      </c>
      <c r="J105" s="8">
        <v>0</v>
      </c>
    </row>
    <row r="106" spans="1:10" x14ac:dyDescent="0.25">
      <c r="A106" s="92">
        <v>34333</v>
      </c>
      <c r="B106" s="81"/>
      <c r="C106" s="82"/>
      <c r="D106" s="59" t="s">
        <v>162</v>
      </c>
      <c r="E106" s="7">
        <v>1100.48</v>
      </c>
      <c r="F106" s="8">
        <v>0</v>
      </c>
      <c r="G106" s="7">
        <f t="shared" si="2"/>
        <v>0</v>
      </c>
      <c r="H106" s="8">
        <v>0</v>
      </c>
      <c r="I106" s="8">
        <v>0</v>
      </c>
      <c r="J106" s="8">
        <v>0</v>
      </c>
    </row>
    <row r="107" spans="1:10" x14ac:dyDescent="0.25">
      <c r="A107" s="92">
        <v>34339</v>
      </c>
      <c r="B107" s="81"/>
      <c r="C107" s="82"/>
      <c r="D107" s="59" t="s">
        <v>161</v>
      </c>
      <c r="E107" s="7">
        <v>83467.27</v>
      </c>
      <c r="F107" s="8">
        <v>0</v>
      </c>
      <c r="G107" s="7">
        <f t="shared" si="2"/>
        <v>0</v>
      </c>
      <c r="H107" s="8">
        <v>0</v>
      </c>
      <c r="I107" s="8">
        <v>0</v>
      </c>
      <c r="J107" s="8">
        <v>0</v>
      </c>
    </row>
    <row r="108" spans="1:10" ht="25.5" x14ac:dyDescent="0.25">
      <c r="A108" s="78">
        <v>4</v>
      </c>
      <c r="B108" s="81"/>
      <c r="C108" s="82"/>
      <c r="D108" s="27" t="s">
        <v>26</v>
      </c>
      <c r="E108" s="7">
        <v>96421</v>
      </c>
      <c r="F108" s="8">
        <v>10000</v>
      </c>
      <c r="G108" s="7">
        <f t="shared" si="2"/>
        <v>40000</v>
      </c>
      <c r="H108" s="8">
        <v>50000</v>
      </c>
      <c r="I108" s="8">
        <v>40000</v>
      </c>
      <c r="J108" s="8">
        <f>J109</f>
        <v>40000</v>
      </c>
    </row>
    <row r="109" spans="1:10" ht="25.5" x14ac:dyDescent="0.25">
      <c r="A109" s="78">
        <v>42</v>
      </c>
      <c r="B109" s="81"/>
      <c r="C109" s="82"/>
      <c r="D109" s="27" t="s">
        <v>54</v>
      </c>
      <c r="E109" s="7">
        <v>96421</v>
      </c>
      <c r="F109" s="8">
        <v>10000</v>
      </c>
      <c r="G109" s="7">
        <f t="shared" si="2"/>
        <v>40000</v>
      </c>
      <c r="H109" s="8">
        <v>50000</v>
      </c>
      <c r="I109" s="8">
        <v>40000</v>
      </c>
      <c r="J109" s="8">
        <f>J110</f>
        <v>40000</v>
      </c>
    </row>
    <row r="110" spans="1:10" x14ac:dyDescent="0.25">
      <c r="A110" s="92">
        <v>42273</v>
      </c>
      <c r="B110" s="81"/>
      <c r="C110" s="82"/>
      <c r="D110" s="27" t="s">
        <v>163</v>
      </c>
      <c r="E110" s="7">
        <v>96421</v>
      </c>
      <c r="F110" s="8">
        <v>10000</v>
      </c>
      <c r="G110" s="7">
        <f t="shared" si="2"/>
        <v>40000</v>
      </c>
      <c r="H110" s="8">
        <v>50000</v>
      </c>
      <c r="I110" s="8">
        <v>40000</v>
      </c>
      <c r="J110" s="8">
        <v>40000</v>
      </c>
    </row>
    <row r="111" spans="1:10" x14ac:dyDescent="0.25">
      <c r="A111" s="176" t="s">
        <v>82</v>
      </c>
      <c r="B111" s="177"/>
      <c r="C111" s="178"/>
      <c r="D111" s="60" t="s">
        <v>85</v>
      </c>
      <c r="E111" s="46">
        <v>30180</v>
      </c>
      <c r="F111" s="47">
        <v>44500</v>
      </c>
      <c r="G111" s="7">
        <f t="shared" si="2"/>
        <v>11500</v>
      </c>
      <c r="H111" s="47">
        <v>56000</v>
      </c>
      <c r="I111" s="47">
        <v>44500</v>
      </c>
      <c r="J111" s="47">
        <f>J112</f>
        <v>44500</v>
      </c>
    </row>
    <row r="112" spans="1:10" x14ac:dyDescent="0.25">
      <c r="A112" s="78">
        <v>3</v>
      </c>
      <c r="B112" s="79"/>
      <c r="C112" s="82"/>
      <c r="D112" s="27" t="s">
        <v>24</v>
      </c>
      <c r="E112" s="7">
        <v>30180</v>
      </c>
      <c r="F112" s="8">
        <v>44500</v>
      </c>
      <c r="G112" s="7">
        <f t="shared" si="2"/>
        <v>11500</v>
      </c>
      <c r="H112" s="8">
        <v>56000</v>
      </c>
      <c r="I112" s="8">
        <v>44500</v>
      </c>
      <c r="J112" s="8">
        <f>J113</f>
        <v>44500</v>
      </c>
    </row>
    <row r="113" spans="1:10" x14ac:dyDescent="0.25">
      <c r="A113" s="78">
        <v>32</v>
      </c>
      <c r="B113" s="79"/>
      <c r="C113" s="82"/>
      <c r="D113" s="27" t="s">
        <v>37</v>
      </c>
      <c r="E113" s="7">
        <f>SUM(E114:E116)</f>
        <v>30180.12</v>
      </c>
      <c r="F113" s="8">
        <v>44500</v>
      </c>
      <c r="G113" s="7">
        <f t="shared" si="2"/>
        <v>11500</v>
      </c>
      <c r="H113" s="8">
        <v>56000</v>
      </c>
      <c r="I113" s="8">
        <v>44500</v>
      </c>
      <c r="J113" s="8">
        <f>SUM(J114:J116)</f>
        <v>44500</v>
      </c>
    </row>
    <row r="114" spans="1:10" x14ac:dyDescent="0.25">
      <c r="A114" s="89">
        <v>32131</v>
      </c>
      <c r="B114" s="42"/>
      <c r="C114" s="43"/>
      <c r="D114" s="59" t="s">
        <v>111</v>
      </c>
      <c r="E114" s="7">
        <v>3700</v>
      </c>
      <c r="F114" s="8">
        <v>13000</v>
      </c>
      <c r="G114" s="7">
        <f t="shared" si="2"/>
        <v>-4000</v>
      </c>
      <c r="H114" s="8">
        <v>9000</v>
      </c>
      <c r="I114" s="8">
        <v>13000</v>
      </c>
      <c r="J114" s="8">
        <v>13000</v>
      </c>
    </row>
    <row r="115" spans="1:10" ht="26.25" x14ac:dyDescent="0.25">
      <c r="A115" s="89">
        <v>32211</v>
      </c>
      <c r="B115" s="42"/>
      <c r="C115" s="43"/>
      <c r="D115" s="59" t="s">
        <v>112</v>
      </c>
      <c r="E115" s="7">
        <v>22783.5</v>
      </c>
      <c r="F115" s="8">
        <v>30200</v>
      </c>
      <c r="G115" s="7">
        <f t="shared" si="2"/>
        <v>13300</v>
      </c>
      <c r="H115" s="8">
        <v>43500</v>
      </c>
      <c r="I115" s="8">
        <v>30200</v>
      </c>
      <c r="J115" s="8">
        <v>30200</v>
      </c>
    </row>
    <row r="116" spans="1:10" x14ac:dyDescent="0.25">
      <c r="A116" s="89">
        <v>32212</v>
      </c>
      <c r="B116" s="42"/>
      <c r="C116" s="43"/>
      <c r="D116" s="27" t="s">
        <v>103</v>
      </c>
      <c r="E116" s="7">
        <v>3696.62</v>
      </c>
      <c r="F116" s="8">
        <v>1300</v>
      </c>
      <c r="G116" s="7">
        <f t="shared" si="2"/>
        <v>2200</v>
      </c>
      <c r="H116" s="8">
        <v>3500</v>
      </c>
      <c r="I116" s="8">
        <v>1300</v>
      </c>
      <c r="J116" s="8">
        <v>1300</v>
      </c>
    </row>
    <row r="117" spans="1:10" x14ac:dyDescent="0.25">
      <c r="A117" s="176" t="s">
        <v>83</v>
      </c>
      <c r="B117" s="177"/>
      <c r="C117" s="178"/>
      <c r="D117" s="60" t="s">
        <v>63</v>
      </c>
      <c r="E117" s="46">
        <f>E118</f>
        <v>5381</v>
      </c>
      <c r="F117" s="47">
        <v>1000</v>
      </c>
      <c r="G117" s="7">
        <f t="shared" si="2"/>
        <v>-1000</v>
      </c>
      <c r="H117" s="47">
        <v>0</v>
      </c>
      <c r="I117" s="47">
        <v>1000</v>
      </c>
      <c r="J117" s="47">
        <f t="shared" ref="J117:J119" si="3">J118</f>
        <v>1000</v>
      </c>
    </row>
    <row r="118" spans="1:10" x14ac:dyDescent="0.25">
      <c r="A118" s="170">
        <v>3</v>
      </c>
      <c r="B118" s="171"/>
      <c r="C118" s="172"/>
      <c r="D118" s="27" t="s">
        <v>24</v>
      </c>
      <c r="E118" s="7">
        <f>E119+E121</f>
        <v>5381</v>
      </c>
      <c r="F118" s="8">
        <v>1000</v>
      </c>
      <c r="G118" s="7">
        <f t="shared" si="2"/>
        <v>-1000</v>
      </c>
      <c r="H118" s="8">
        <v>0</v>
      </c>
      <c r="I118" s="8">
        <v>1000</v>
      </c>
      <c r="J118" s="8">
        <f t="shared" si="3"/>
        <v>1000</v>
      </c>
    </row>
    <row r="119" spans="1:10" x14ac:dyDescent="0.25">
      <c r="A119" s="170">
        <v>32</v>
      </c>
      <c r="B119" s="171"/>
      <c r="C119" s="172"/>
      <c r="D119" s="27" t="s">
        <v>37</v>
      </c>
      <c r="E119" s="7">
        <v>1971</v>
      </c>
      <c r="F119" s="8">
        <v>1000</v>
      </c>
      <c r="G119" s="7">
        <f t="shared" si="2"/>
        <v>-1000</v>
      </c>
      <c r="H119" s="8">
        <v>0</v>
      </c>
      <c r="I119" s="8">
        <v>1000</v>
      </c>
      <c r="J119" s="8">
        <f t="shared" si="3"/>
        <v>1000</v>
      </c>
    </row>
    <row r="120" spans="1:10" x14ac:dyDescent="0.25">
      <c r="A120" s="94">
        <v>32251</v>
      </c>
      <c r="B120" s="87"/>
      <c r="C120" s="88"/>
      <c r="D120" s="59" t="s">
        <v>123</v>
      </c>
      <c r="E120" s="7">
        <v>1971</v>
      </c>
      <c r="F120" s="8">
        <v>1000</v>
      </c>
      <c r="G120" s="7">
        <f t="shared" si="2"/>
        <v>-1000</v>
      </c>
      <c r="H120" s="8">
        <v>0</v>
      </c>
      <c r="I120" s="8">
        <v>1000</v>
      </c>
      <c r="J120" s="8">
        <v>1000</v>
      </c>
    </row>
    <row r="121" spans="1:10" x14ac:dyDescent="0.25">
      <c r="A121" s="41">
        <v>38</v>
      </c>
      <c r="B121" s="87"/>
      <c r="C121" s="88"/>
      <c r="D121" s="27" t="s">
        <v>67</v>
      </c>
      <c r="E121" s="7">
        <v>3410</v>
      </c>
      <c r="F121" s="8">
        <v>0</v>
      </c>
      <c r="G121" s="7">
        <f t="shared" si="2"/>
        <v>0</v>
      </c>
      <c r="H121" s="8">
        <v>0</v>
      </c>
      <c r="I121" s="8">
        <v>0</v>
      </c>
      <c r="J121" s="8">
        <v>0</v>
      </c>
    </row>
    <row r="122" spans="1:10" x14ac:dyDescent="0.25">
      <c r="A122" s="86">
        <v>38129</v>
      </c>
      <c r="B122" s="87"/>
      <c r="C122" s="88"/>
      <c r="D122" s="27" t="s">
        <v>164</v>
      </c>
      <c r="E122" s="7">
        <v>3410</v>
      </c>
      <c r="F122" s="8">
        <v>0</v>
      </c>
      <c r="G122" s="7">
        <f t="shared" si="2"/>
        <v>0</v>
      </c>
      <c r="H122" s="8">
        <v>0</v>
      </c>
      <c r="I122" s="8">
        <v>0</v>
      </c>
      <c r="J122" s="8">
        <v>0</v>
      </c>
    </row>
    <row r="123" spans="1:10" x14ac:dyDescent="0.25">
      <c r="A123" s="176" t="s">
        <v>84</v>
      </c>
      <c r="B123" s="177"/>
      <c r="C123" s="178"/>
      <c r="D123" s="27" t="s">
        <v>64</v>
      </c>
      <c r="E123" s="7">
        <v>0</v>
      </c>
      <c r="F123" s="8">
        <v>30000</v>
      </c>
      <c r="G123" s="7">
        <f t="shared" si="2"/>
        <v>0</v>
      </c>
      <c r="H123" s="47">
        <v>30000</v>
      </c>
      <c r="I123" s="8">
        <v>0</v>
      </c>
      <c r="J123" s="8">
        <v>0</v>
      </c>
    </row>
    <row r="124" spans="1:10" ht="25.5" x14ac:dyDescent="0.25">
      <c r="A124" s="170">
        <v>4</v>
      </c>
      <c r="B124" s="171"/>
      <c r="C124" s="172"/>
      <c r="D124" s="27" t="s">
        <v>26</v>
      </c>
      <c r="E124" s="7">
        <v>0</v>
      </c>
      <c r="F124" s="8">
        <v>30000</v>
      </c>
      <c r="G124" s="7">
        <f t="shared" si="2"/>
        <v>0</v>
      </c>
      <c r="H124" s="8">
        <v>30000</v>
      </c>
      <c r="I124" s="8">
        <v>0</v>
      </c>
      <c r="J124" s="8">
        <v>0</v>
      </c>
    </row>
    <row r="125" spans="1:10" ht="25.5" x14ac:dyDescent="0.25">
      <c r="A125" s="170">
        <v>42</v>
      </c>
      <c r="B125" s="171"/>
      <c r="C125" s="172"/>
      <c r="D125" s="27" t="s">
        <v>54</v>
      </c>
      <c r="E125" s="7">
        <v>0</v>
      </c>
      <c r="F125" s="8">
        <v>30000</v>
      </c>
      <c r="G125" s="7">
        <f t="shared" si="2"/>
        <v>0</v>
      </c>
      <c r="H125" s="8">
        <v>30000</v>
      </c>
      <c r="I125" s="8">
        <v>0</v>
      </c>
      <c r="J125" s="8"/>
    </row>
    <row r="126" spans="1:10" x14ac:dyDescent="0.25">
      <c r="A126" s="83">
        <v>42273</v>
      </c>
      <c r="B126" s="84"/>
      <c r="C126" s="85"/>
      <c r="D126" s="27" t="s">
        <v>163</v>
      </c>
      <c r="E126" s="7">
        <v>0</v>
      </c>
      <c r="F126" s="7">
        <v>30000</v>
      </c>
      <c r="G126" s="7">
        <f t="shared" si="2"/>
        <v>0</v>
      </c>
      <c r="H126" s="7">
        <v>30000</v>
      </c>
      <c r="I126" s="8">
        <v>0</v>
      </c>
      <c r="J126" s="8">
        <v>0</v>
      </c>
    </row>
    <row r="127" spans="1:10" ht="25.5" x14ac:dyDescent="0.25">
      <c r="A127" s="161" t="s">
        <v>77</v>
      </c>
      <c r="B127" s="162"/>
      <c r="C127" s="163"/>
      <c r="D127" s="28" t="s">
        <v>78</v>
      </c>
      <c r="E127" s="46">
        <f>E133+E128</f>
        <v>228092.32</v>
      </c>
      <c r="F127" s="46">
        <f>F133+F128</f>
        <v>276500</v>
      </c>
      <c r="G127" s="7">
        <f t="shared" si="2"/>
        <v>-26000</v>
      </c>
      <c r="H127" s="46">
        <f>H128+H133</f>
        <v>250500</v>
      </c>
      <c r="I127" s="47">
        <v>329500</v>
      </c>
      <c r="J127" s="47">
        <f>J128+J133</f>
        <v>329500</v>
      </c>
    </row>
    <row r="128" spans="1:10" x14ac:dyDescent="0.25">
      <c r="A128" s="176" t="s">
        <v>82</v>
      </c>
      <c r="B128" s="177"/>
      <c r="C128" s="178"/>
      <c r="D128" s="60" t="s">
        <v>85</v>
      </c>
      <c r="E128" s="46">
        <f>E130</f>
        <v>49659.88</v>
      </c>
      <c r="F128" s="47">
        <v>57500</v>
      </c>
      <c r="G128" s="7">
        <f t="shared" si="2"/>
        <v>0</v>
      </c>
      <c r="H128" s="47">
        <v>57500</v>
      </c>
      <c r="I128" s="47">
        <v>57500</v>
      </c>
      <c r="J128" s="47">
        <f>J129</f>
        <v>57500</v>
      </c>
    </row>
    <row r="129" spans="1:10" x14ac:dyDescent="0.25">
      <c r="A129" s="170">
        <v>3</v>
      </c>
      <c r="B129" s="171"/>
      <c r="C129" s="172"/>
      <c r="D129" s="27" t="s">
        <v>24</v>
      </c>
      <c r="E129" s="7">
        <f>E130</f>
        <v>49659.88</v>
      </c>
      <c r="F129" s="8">
        <v>57500</v>
      </c>
      <c r="G129" s="7">
        <f t="shared" si="2"/>
        <v>0</v>
      </c>
      <c r="H129" s="8">
        <v>57500</v>
      </c>
      <c r="I129" s="8">
        <v>57500</v>
      </c>
      <c r="J129" s="8">
        <f>J130</f>
        <v>57500</v>
      </c>
    </row>
    <row r="130" spans="1:10" x14ac:dyDescent="0.25">
      <c r="A130" s="170">
        <v>32</v>
      </c>
      <c r="B130" s="171"/>
      <c r="C130" s="172"/>
      <c r="D130" s="27" t="s">
        <v>37</v>
      </c>
      <c r="E130" s="7">
        <v>49659.88</v>
      </c>
      <c r="F130" s="8">
        <v>57500</v>
      </c>
      <c r="G130" s="7">
        <f t="shared" si="2"/>
        <v>0</v>
      </c>
      <c r="H130" s="8">
        <v>57500</v>
      </c>
      <c r="I130" s="8">
        <v>57500</v>
      </c>
      <c r="J130" s="8">
        <f>SUM(J131:J132)</f>
        <v>57500</v>
      </c>
    </row>
    <row r="131" spans="1:10" x14ac:dyDescent="0.25">
      <c r="A131" s="94">
        <v>32131</v>
      </c>
      <c r="B131" s="87"/>
      <c r="C131" s="88"/>
      <c r="D131" s="59" t="s">
        <v>111</v>
      </c>
      <c r="E131" s="7">
        <v>4100</v>
      </c>
      <c r="F131" s="8">
        <v>3000</v>
      </c>
      <c r="G131" s="7">
        <f t="shared" si="2"/>
        <v>1300</v>
      </c>
      <c r="H131" s="8">
        <v>4300</v>
      </c>
      <c r="I131" s="8">
        <v>3000</v>
      </c>
      <c r="J131" s="8">
        <v>3000</v>
      </c>
    </row>
    <row r="132" spans="1:10" ht="30.75" customHeight="1" x14ac:dyDescent="0.25">
      <c r="A132" s="94">
        <v>32211</v>
      </c>
      <c r="B132" s="87"/>
      <c r="C132" s="88"/>
      <c r="D132" s="59" t="s">
        <v>112</v>
      </c>
      <c r="E132" s="7">
        <v>45559.98</v>
      </c>
      <c r="F132" s="8">
        <v>54500</v>
      </c>
      <c r="G132" s="7">
        <f t="shared" si="2"/>
        <v>-1300</v>
      </c>
      <c r="H132" s="8">
        <v>53200</v>
      </c>
      <c r="I132" s="8">
        <v>54500</v>
      </c>
      <c r="J132" s="8">
        <v>54500</v>
      </c>
    </row>
    <row r="133" spans="1:10" x14ac:dyDescent="0.25">
      <c r="A133" s="176" t="s">
        <v>76</v>
      </c>
      <c r="B133" s="177"/>
      <c r="C133" s="178"/>
      <c r="D133" s="60" t="s">
        <v>20</v>
      </c>
      <c r="E133" s="46">
        <f>E135</f>
        <v>178432.44</v>
      </c>
      <c r="F133" s="47">
        <v>219000</v>
      </c>
      <c r="G133" s="7">
        <f t="shared" si="2"/>
        <v>-26000</v>
      </c>
      <c r="H133" s="47">
        <v>193000</v>
      </c>
      <c r="I133" s="47">
        <v>272000</v>
      </c>
      <c r="J133" s="47">
        <f>J134</f>
        <v>272000</v>
      </c>
    </row>
    <row r="134" spans="1:10" x14ac:dyDescent="0.25">
      <c r="A134" s="170">
        <v>3</v>
      </c>
      <c r="B134" s="171"/>
      <c r="C134" s="172"/>
      <c r="D134" s="27" t="s">
        <v>24</v>
      </c>
      <c r="E134" s="7">
        <f>E135</f>
        <v>178432.44</v>
      </c>
      <c r="F134" s="8">
        <v>219000</v>
      </c>
      <c r="G134" s="7">
        <f t="shared" si="2"/>
        <v>-26000</v>
      </c>
      <c r="H134" s="8">
        <v>193000</v>
      </c>
      <c r="I134" s="8">
        <v>272000</v>
      </c>
      <c r="J134" s="8">
        <f>J135</f>
        <v>272000</v>
      </c>
    </row>
    <row r="135" spans="1:10" ht="38.25" x14ac:dyDescent="0.25">
      <c r="A135" s="170">
        <v>37</v>
      </c>
      <c r="B135" s="171"/>
      <c r="C135" s="172"/>
      <c r="D135" s="27" t="s">
        <v>79</v>
      </c>
      <c r="E135" s="7">
        <v>178432.44</v>
      </c>
      <c r="F135" s="8">
        <v>219000</v>
      </c>
      <c r="G135" s="7">
        <f t="shared" si="2"/>
        <v>-26000</v>
      </c>
      <c r="H135" s="8">
        <v>193000</v>
      </c>
      <c r="I135" s="8">
        <v>272000</v>
      </c>
      <c r="J135" s="8">
        <v>272000</v>
      </c>
    </row>
    <row r="136" spans="1:10" x14ac:dyDescent="0.25">
      <c r="A136" s="181">
        <v>37213</v>
      </c>
      <c r="B136" s="182"/>
      <c r="C136" s="183"/>
      <c r="D136" s="58" t="s">
        <v>101</v>
      </c>
      <c r="E136" s="7">
        <v>178432.44</v>
      </c>
      <c r="F136" s="8">
        <v>219000</v>
      </c>
      <c r="G136" s="7">
        <f t="shared" si="2"/>
        <v>-26000</v>
      </c>
      <c r="H136" s="8">
        <v>193000</v>
      </c>
      <c r="I136" s="8">
        <v>272000</v>
      </c>
      <c r="J136" s="8">
        <v>272000</v>
      </c>
    </row>
    <row r="137" spans="1:10" x14ac:dyDescent="0.25">
      <c r="A137" s="96"/>
      <c r="B137" s="96"/>
      <c r="C137" s="96"/>
      <c r="D137" s="96"/>
      <c r="E137" s="96"/>
      <c r="J137" s="57"/>
    </row>
    <row r="138" spans="1:10" x14ac:dyDescent="0.25">
      <c r="J138" s="57"/>
    </row>
    <row r="139" spans="1:10" x14ac:dyDescent="0.25">
      <c r="A139" t="s">
        <v>172</v>
      </c>
      <c r="B139" t="s">
        <v>185</v>
      </c>
    </row>
    <row r="140" spans="1:10" x14ac:dyDescent="0.25">
      <c r="A140" t="s">
        <v>173</v>
      </c>
      <c r="B140" t="s">
        <v>186</v>
      </c>
    </row>
    <row r="141" spans="1:10" x14ac:dyDescent="0.25">
      <c r="A141" t="s">
        <v>184</v>
      </c>
      <c r="J141" t="s">
        <v>174</v>
      </c>
    </row>
    <row r="142" spans="1:10" x14ac:dyDescent="0.25">
      <c r="J142" t="s">
        <v>175</v>
      </c>
    </row>
  </sheetData>
  <mergeCells count="25">
    <mergeCell ref="A136:C136"/>
    <mergeCell ref="A129:C129"/>
    <mergeCell ref="A130:C130"/>
    <mergeCell ref="A133:C133"/>
    <mergeCell ref="A134:C134"/>
    <mergeCell ref="A135:C135"/>
    <mergeCell ref="A9:C9"/>
    <mergeCell ref="A21:C21"/>
    <mergeCell ref="A27:C27"/>
    <mergeCell ref="A128:C128"/>
    <mergeCell ref="A111:C111"/>
    <mergeCell ref="A117:C117"/>
    <mergeCell ref="A118:C118"/>
    <mergeCell ref="A119:C119"/>
    <mergeCell ref="A123:C123"/>
    <mergeCell ref="A124:C124"/>
    <mergeCell ref="A125:C125"/>
    <mergeCell ref="A127:C127"/>
    <mergeCell ref="A1:M1"/>
    <mergeCell ref="A8:C8"/>
    <mergeCell ref="A3:K3"/>
    <mergeCell ref="A5:C5"/>
    <mergeCell ref="A6:C6"/>
    <mergeCell ref="A7:C7"/>
    <mergeCell ref="A4:C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N21" sqref="N21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DIO-2.raz.za UV</vt:lpstr>
      <vt:lpstr>POSEBNI DIO-5.razina</vt:lpstr>
      <vt:lpstr>5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dvradost2@outlook.com</cp:lastModifiedBy>
  <cp:lastPrinted>2022-11-24T00:17:27Z</cp:lastPrinted>
  <dcterms:created xsi:type="dcterms:W3CDTF">2022-08-12T12:51:27Z</dcterms:created>
  <dcterms:modified xsi:type="dcterms:W3CDTF">2022-12-20T09:56:50Z</dcterms:modified>
</cp:coreProperties>
</file>